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 defaultThemeVersion="123820"/>
  <mc:AlternateContent xmlns:mc="http://schemas.openxmlformats.org/markup-compatibility/2006">
    <mc:Choice Requires="x15">
      <x15ac:absPath xmlns:x15ac="http://schemas.microsoft.com/office/spreadsheetml/2010/11/ac" url="C:\Users\Mitch\Documents\Mitch Lacey Assoc\Website\Website Assets\sprint_templates\"/>
    </mc:Choice>
  </mc:AlternateContent>
  <xr:revisionPtr revIDLastSave="0" documentId="13_ncr:1_{C6E41922-6095-4CBD-B686-3A606638BC1C}" xr6:coauthVersionLast="47" xr6:coauthVersionMax="47" xr10:uidLastSave="{00000000-0000-0000-0000-000000000000}"/>
  <bookViews>
    <workbookView xWindow="5448" yWindow="1452" windowWidth="33504" windowHeight="19140" tabRatio="620" activeTab="4" xr2:uid="{00000000-000D-0000-FFFF-FFFF00000000}"/>
  </bookViews>
  <sheets>
    <sheet name="Sprint" sheetId="7" r:id="rId1"/>
    <sheet name="Analysis" sheetId="8" r:id="rId2"/>
    <sheet name="Capacity" sheetId="6" r:id="rId3"/>
    <sheet name="Team Roster" sheetId="5" r:id="rId4"/>
    <sheet name="Project Specific Reports" sheetId="9" r:id="rId5"/>
  </sheets>
  <definedNames>
    <definedName name="_xlnm._FilterDatabase" localSheetId="0" hidden="1">Sprint!$C$3:$CE$61</definedName>
    <definedName name="Burndown" localSheetId="1">Sprint!$J$4:$CD$62</definedName>
    <definedName name="Burndown">Sprint!$J$4:$CD$62</definedName>
    <definedName name="BurndownColumns" localSheetId="1">Analysis!$E$44</definedName>
    <definedName name="BurndownColumns">Analysis!$E$44</definedName>
    <definedName name="DailyScrumDateModifier" localSheetId="1">Analysis!$E$41</definedName>
    <definedName name="DailyScrumDateModifier">Analysis!$E$41</definedName>
    <definedName name="Deliverable">'Project Specific Reports'!$A$9:$A$24</definedName>
    <definedName name="HoursLeftColumn" localSheetId="1">Analysis!$E$46</definedName>
    <definedName name="HoursLeftColumn">Analysis!$E$46</definedName>
    <definedName name="HoursSpentColumn" localSheetId="1">Analysis!$E$45</definedName>
    <definedName name="HoursSpentColumn">Analysis!$E$45</definedName>
    <definedName name="LastRow">Sprint!#REF!</definedName>
    <definedName name="LeftColumn" localSheetId="1">Analysis!$E$46</definedName>
    <definedName name="LeftColumn">Analysis!$E$46</definedName>
    <definedName name="Members" localSheetId="1">OFFSET('Team Roster'!$D$8,0,0,COUNTA('Team Roster'!$D:$D)-1,1)</definedName>
    <definedName name="Members" localSheetId="0">OFFSET('Team Roster'!$D$8,0,0,COUNTA('Team Roster'!$D:$D)-1,1)</definedName>
    <definedName name="Members">OFFSET('Team Roster'!$D$8,0,0,COUNTA('Team Roster'!$D:$D)-1,1)</definedName>
    <definedName name="_xlnm.Print_Area" localSheetId="2">Capacity!$A$4:$AB$33</definedName>
    <definedName name="SkipWeekends" localSheetId="1">Analysis!$E$40</definedName>
    <definedName name="SkipWeekends">Analysis!$E$40</definedName>
    <definedName name="SpentColumn" localSheetId="1">Analysis!$E$45</definedName>
    <definedName name="SpentColumn">Analysis!$E$45</definedName>
    <definedName name="SprintDates" localSheetId="1">Sprint!$J$1:$CD$1</definedName>
    <definedName name="SprintDates">Sprint!$J$1:$CD$1</definedName>
    <definedName name="SprintStart">Capacity!$E$3</definedName>
    <definedName name="Start_Date">Capacity!$E$3</definedName>
    <definedName name="StatusColumn" localSheetId="1">Analysis!$E$47</definedName>
    <definedName name="StatusColumn">Analysis!$E$47</definedName>
    <definedName name="StatusTypes" localSheetId="1">Analysis!$A$50:$A$50</definedName>
    <definedName name="StatusTypes">Analysis!$A$50:$A$50</definedName>
    <definedName name="TotalEffort" localSheetId="1">Sprint!$CE$4:$CE$62</definedName>
    <definedName name="TotalEffort">Sprint!$CE$4:$CE$62</definedName>
    <definedName name="Worktype">'Project Specific Reports'!$A$2:$A$5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5" i="6" l="1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BA60" i="7"/>
  <c r="BD60" i="7" s="1"/>
  <c r="BG60" i="7" s="1"/>
  <c r="BJ60" i="7" s="1"/>
  <c r="BM60" i="7" s="1"/>
  <c r="BP60" i="7" s="1"/>
  <c r="BS60" i="7" s="1"/>
  <c r="BV60" i="7" s="1"/>
  <c r="BY60" i="7" s="1"/>
  <c r="CB60" i="7" s="1"/>
  <c r="K60" i="7"/>
  <c r="L60" i="7" s="1"/>
  <c r="BA59" i="7"/>
  <c r="BD59" i="7" s="1"/>
  <c r="BG59" i="7" s="1"/>
  <c r="BJ59" i="7" s="1"/>
  <c r="BM59" i="7" s="1"/>
  <c r="BP59" i="7" s="1"/>
  <c r="BS59" i="7" s="1"/>
  <c r="BV59" i="7" s="1"/>
  <c r="BY59" i="7" s="1"/>
  <c r="CB59" i="7" s="1"/>
  <c r="K59" i="7"/>
  <c r="L59" i="7" s="1"/>
  <c r="BA58" i="7"/>
  <c r="BD58" i="7" s="1"/>
  <c r="BG58" i="7" s="1"/>
  <c r="BJ58" i="7" s="1"/>
  <c r="BM58" i="7" s="1"/>
  <c r="BP58" i="7" s="1"/>
  <c r="BS58" i="7" s="1"/>
  <c r="BV58" i="7" s="1"/>
  <c r="BY58" i="7" s="1"/>
  <c r="CB58" i="7" s="1"/>
  <c r="K58" i="7"/>
  <c r="L58" i="7" s="1"/>
  <c r="BA57" i="7"/>
  <c r="BD57" i="7" s="1"/>
  <c r="BG57" i="7" s="1"/>
  <c r="BJ57" i="7" s="1"/>
  <c r="BM57" i="7" s="1"/>
  <c r="BP57" i="7" s="1"/>
  <c r="BS57" i="7" s="1"/>
  <c r="BV57" i="7" s="1"/>
  <c r="BY57" i="7" s="1"/>
  <c r="CB57" i="7" s="1"/>
  <c r="K57" i="7"/>
  <c r="L57" i="7" s="1"/>
  <c r="BA56" i="7"/>
  <c r="BD56" i="7" s="1"/>
  <c r="BG56" i="7" s="1"/>
  <c r="BJ56" i="7" s="1"/>
  <c r="BM56" i="7" s="1"/>
  <c r="BP56" i="7" s="1"/>
  <c r="BS56" i="7" s="1"/>
  <c r="BV56" i="7" s="1"/>
  <c r="BY56" i="7" s="1"/>
  <c r="CB56" i="7" s="1"/>
  <c r="K56" i="7"/>
  <c r="L56" i="7" s="1"/>
  <c r="BA55" i="7"/>
  <c r="BD55" i="7" s="1"/>
  <c r="BG55" i="7" s="1"/>
  <c r="BJ55" i="7" s="1"/>
  <c r="BM55" i="7" s="1"/>
  <c r="BP55" i="7" s="1"/>
  <c r="BS55" i="7" s="1"/>
  <c r="BV55" i="7" s="1"/>
  <c r="BY55" i="7" s="1"/>
  <c r="CB55" i="7" s="1"/>
  <c r="K55" i="7"/>
  <c r="L55" i="7" s="1"/>
  <c r="BA54" i="7"/>
  <c r="BD54" i="7" s="1"/>
  <c r="BG54" i="7" s="1"/>
  <c r="BJ54" i="7" s="1"/>
  <c r="BM54" i="7" s="1"/>
  <c r="BP54" i="7" s="1"/>
  <c r="BS54" i="7" s="1"/>
  <c r="BV54" i="7" s="1"/>
  <c r="BY54" i="7" s="1"/>
  <c r="CB54" i="7" s="1"/>
  <c r="K54" i="7"/>
  <c r="L54" i="7" s="1"/>
  <c r="BA53" i="7"/>
  <c r="BD53" i="7" s="1"/>
  <c r="BG53" i="7" s="1"/>
  <c r="BJ53" i="7" s="1"/>
  <c r="BM53" i="7" s="1"/>
  <c r="BP53" i="7" s="1"/>
  <c r="BS53" i="7" s="1"/>
  <c r="BV53" i="7" s="1"/>
  <c r="BY53" i="7" s="1"/>
  <c r="CB53" i="7" s="1"/>
  <c r="K53" i="7"/>
  <c r="L53" i="7" s="1"/>
  <c r="BA52" i="7"/>
  <c r="BD52" i="7" s="1"/>
  <c r="BG52" i="7" s="1"/>
  <c r="BJ52" i="7" s="1"/>
  <c r="BM52" i="7" s="1"/>
  <c r="BP52" i="7" s="1"/>
  <c r="BS52" i="7" s="1"/>
  <c r="BV52" i="7" s="1"/>
  <c r="BY52" i="7" s="1"/>
  <c r="CB52" i="7" s="1"/>
  <c r="K52" i="7"/>
  <c r="L52" i="7" s="1"/>
  <c r="BA51" i="7"/>
  <c r="BD51" i="7" s="1"/>
  <c r="BG51" i="7" s="1"/>
  <c r="BJ51" i="7" s="1"/>
  <c r="BM51" i="7" s="1"/>
  <c r="BP51" i="7" s="1"/>
  <c r="BS51" i="7" s="1"/>
  <c r="BV51" i="7" s="1"/>
  <c r="BY51" i="7" s="1"/>
  <c r="CB51" i="7" s="1"/>
  <c r="K51" i="7"/>
  <c r="L51" i="7" s="1"/>
  <c r="BA50" i="7"/>
  <c r="BD50" i="7" s="1"/>
  <c r="BG50" i="7" s="1"/>
  <c r="BJ50" i="7" s="1"/>
  <c r="BM50" i="7" s="1"/>
  <c r="BP50" i="7" s="1"/>
  <c r="BS50" i="7" s="1"/>
  <c r="BV50" i="7" s="1"/>
  <c r="BY50" i="7" s="1"/>
  <c r="CB50" i="7" s="1"/>
  <c r="K50" i="7"/>
  <c r="L50" i="7" s="1"/>
  <c r="BA49" i="7"/>
  <c r="BD49" i="7" s="1"/>
  <c r="BG49" i="7" s="1"/>
  <c r="BJ49" i="7" s="1"/>
  <c r="BM49" i="7" s="1"/>
  <c r="BP49" i="7" s="1"/>
  <c r="BS49" i="7" s="1"/>
  <c r="BV49" i="7" s="1"/>
  <c r="BY49" i="7" s="1"/>
  <c r="CB49" i="7" s="1"/>
  <c r="K49" i="7"/>
  <c r="L49" i="7" s="1"/>
  <c r="BA48" i="7"/>
  <c r="BD48" i="7" s="1"/>
  <c r="BG48" i="7" s="1"/>
  <c r="BJ48" i="7" s="1"/>
  <c r="BM48" i="7" s="1"/>
  <c r="BP48" i="7" s="1"/>
  <c r="BS48" i="7" s="1"/>
  <c r="BV48" i="7" s="1"/>
  <c r="BY48" i="7" s="1"/>
  <c r="CB48" i="7" s="1"/>
  <c r="K48" i="7"/>
  <c r="L48" i="7" s="1"/>
  <c r="BA47" i="7"/>
  <c r="BD47" i="7" s="1"/>
  <c r="BG47" i="7" s="1"/>
  <c r="BJ47" i="7" s="1"/>
  <c r="BM47" i="7" s="1"/>
  <c r="BP47" i="7" s="1"/>
  <c r="BS47" i="7" s="1"/>
  <c r="BV47" i="7" s="1"/>
  <c r="BY47" i="7" s="1"/>
  <c r="CB47" i="7" s="1"/>
  <c r="K47" i="7"/>
  <c r="L47" i="7" s="1"/>
  <c r="BA46" i="7"/>
  <c r="BD46" i="7" s="1"/>
  <c r="BG46" i="7" s="1"/>
  <c r="BJ46" i="7" s="1"/>
  <c r="BM46" i="7" s="1"/>
  <c r="BP46" i="7" s="1"/>
  <c r="BS46" i="7" s="1"/>
  <c r="BV46" i="7" s="1"/>
  <c r="BY46" i="7" s="1"/>
  <c r="CB46" i="7" s="1"/>
  <c r="K46" i="7"/>
  <c r="L46" i="7" s="1"/>
  <c r="BA45" i="7"/>
  <c r="BD45" i="7" s="1"/>
  <c r="BG45" i="7" s="1"/>
  <c r="BJ45" i="7" s="1"/>
  <c r="BM45" i="7" s="1"/>
  <c r="BP45" i="7" s="1"/>
  <c r="BS45" i="7" s="1"/>
  <c r="BV45" i="7" s="1"/>
  <c r="BY45" i="7" s="1"/>
  <c r="CB45" i="7" s="1"/>
  <c r="K45" i="7"/>
  <c r="L45" i="7" s="1"/>
  <c r="BA44" i="7"/>
  <c r="BD44" i="7" s="1"/>
  <c r="BG44" i="7" s="1"/>
  <c r="BJ44" i="7" s="1"/>
  <c r="BM44" i="7" s="1"/>
  <c r="BP44" i="7" s="1"/>
  <c r="BS44" i="7" s="1"/>
  <c r="BV44" i="7" s="1"/>
  <c r="BY44" i="7" s="1"/>
  <c r="CB44" i="7" s="1"/>
  <c r="K44" i="7"/>
  <c r="L44" i="7" s="1"/>
  <c r="BA43" i="7"/>
  <c r="BD43" i="7" s="1"/>
  <c r="BG43" i="7" s="1"/>
  <c r="BJ43" i="7" s="1"/>
  <c r="BM43" i="7" s="1"/>
  <c r="BP43" i="7" s="1"/>
  <c r="BS43" i="7" s="1"/>
  <c r="BV43" i="7" s="1"/>
  <c r="BY43" i="7" s="1"/>
  <c r="CB43" i="7" s="1"/>
  <c r="K43" i="7"/>
  <c r="L43" i="7" s="1"/>
  <c r="BA42" i="7"/>
  <c r="BD42" i="7" s="1"/>
  <c r="BG42" i="7" s="1"/>
  <c r="BJ42" i="7" s="1"/>
  <c r="BM42" i="7" s="1"/>
  <c r="BP42" i="7" s="1"/>
  <c r="BS42" i="7" s="1"/>
  <c r="BV42" i="7" s="1"/>
  <c r="BY42" i="7" s="1"/>
  <c r="CB42" i="7" s="1"/>
  <c r="K42" i="7"/>
  <c r="L42" i="7" s="1"/>
  <c r="BA41" i="7"/>
  <c r="BD41" i="7" s="1"/>
  <c r="BG41" i="7" s="1"/>
  <c r="BJ41" i="7" s="1"/>
  <c r="BM41" i="7" s="1"/>
  <c r="BP41" i="7" s="1"/>
  <c r="BS41" i="7" s="1"/>
  <c r="BV41" i="7" s="1"/>
  <c r="BY41" i="7" s="1"/>
  <c r="CB41" i="7" s="1"/>
  <c r="K41" i="7"/>
  <c r="L41" i="7" s="1"/>
  <c r="BA40" i="7"/>
  <c r="BD40" i="7" s="1"/>
  <c r="BG40" i="7" s="1"/>
  <c r="BJ40" i="7" s="1"/>
  <c r="BM40" i="7" s="1"/>
  <c r="BP40" i="7" s="1"/>
  <c r="BS40" i="7" s="1"/>
  <c r="BV40" i="7" s="1"/>
  <c r="BY40" i="7" s="1"/>
  <c r="CB40" i="7" s="1"/>
  <c r="K40" i="7"/>
  <c r="L40" i="7" s="1"/>
  <c r="BA39" i="7"/>
  <c r="BD39" i="7" s="1"/>
  <c r="BG39" i="7" s="1"/>
  <c r="BJ39" i="7" s="1"/>
  <c r="BM39" i="7" s="1"/>
  <c r="BP39" i="7" s="1"/>
  <c r="BS39" i="7" s="1"/>
  <c r="BV39" i="7" s="1"/>
  <c r="BY39" i="7" s="1"/>
  <c r="CB39" i="7" s="1"/>
  <c r="K39" i="7"/>
  <c r="L39" i="7" s="1"/>
  <c r="BA38" i="7"/>
  <c r="BD38" i="7" s="1"/>
  <c r="BG38" i="7" s="1"/>
  <c r="BJ38" i="7" s="1"/>
  <c r="BM38" i="7" s="1"/>
  <c r="BP38" i="7" s="1"/>
  <c r="BS38" i="7" s="1"/>
  <c r="BV38" i="7" s="1"/>
  <c r="BY38" i="7" s="1"/>
  <c r="CB38" i="7" s="1"/>
  <c r="K38" i="7"/>
  <c r="L38" i="7" s="1"/>
  <c r="BA37" i="7"/>
  <c r="BD37" i="7" s="1"/>
  <c r="BG37" i="7" s="1"/>
  <c r="BJ37" i="7" s="1"/>
  <c r="BM37" i="7" s="1"/>
  <c r="BP37" i="7" s="1"/>
  <c r="BS37" i="7" s="1"/>
  <c r="BV37" i="7" s="1"/>
  <c r="BY37" i="7" s="1"/>
  <c r="CB37" i="7" s="1"/>
  <c r="K37" i="7"/>
  <c r="L37" i="7" s="1"/>
  <c r="BA36" i="7"/>
  <c r="BD36" i="7" s="1"/>
  <c r="BG36" i="7" s="1"/>
  <c r="BJ36" i="7" s="1"/>
  <c r="BM36" i="7" s="1"/>
  <c r="BP36" i="7" s="1"/>
  <c r="BS36" i="7" s="1"/>
  <c r="BV36" i="7" s="1"/>
  <c r="BY36" i="7" s="1"/>
  <c r="CB36" i="7" s="1"/>
  <c r="K36" i="7"/>
  <c r="L36" i="7" s="1"/>
  <c r="BA35" i="7"/>
  <c r="BD35" i="7" s="1"/>
  <c r="BG35" i="7" s="1"/>
  <c r="BJ35" i="7" s="1"/>
  <c r="BM35" i="7" s="1"/>
  <c r="BP35" i="7" s="1"/>
  <c r="BS35" i="7" s="1"/>
  <c r="BV35" i="7" s="1"/>
  <c r="BY35" i="7" s="1"/>
  <c r="CB35" i="7" s="1"/>
  <c r="K35" i="7"/>
  <c r="L35" i="7" s="1"/>
  <c r="BA34" i="7"/>
  <c r="BD34" i="7" s="1"/>
  <c r="BG34" i="7" s="1"/>
  <c r="BJ34" i="7" s="1"/>
  <c r="BM34" i="7" s="1"/>
  <c r="BP34" i="7" s="1"/>
  <c r="BS34" i="7" s="1"/>
  <c r="BV34" i="7" s="1"/>
  <c r="BY34" i="7" s="1"/>
  <c r="CB34" i="7" s="1"/>
  <c r="K34" i="7"/>
  <c r="L34" i="7" s="1"/>
  <c r="BA33" i="7"/>
  <c r="BD33" i="7" s="1"/>
  <c r="BG33" i="7" s="1"/>
  <c r="BJ33" i="7" s="1"/>
  <c r="BM33" i="7" s="1"/>
  <c r="BP33" i="7" s="1"/>
  <c r="BS33" i="7" s="1"/>
  <c r="BV33" i="7" s="1"/>
  <c r="BY33" i="7" s="1"/>
  <c r="CB33" i="7" s="1"/>
  <c r="K33" i="7"/>
  <c r="L33" i="7" s="1"/>
  <c r="BA32" i="7"/>
  <c r="BD32" i="7" s="1"/>
  <c r="BG32" i="7" s="1"/>
  <c r="BJ32" i="7" s="1"/>
  <c r="BM32" i="7" s="1"/>
  <c r="BP32" i="7" s="1"/>
  <c r="BS32" i="7" s="1"/>
  <c r="BV32" i="7" s="1"/>
  <c r="BY32" i="7" s="1"/>
  <c r="CB32" i="7" s="1"/>
  <c r="K32" i="7"/>
  <c r="L32" i="7" s="1"/>
  <c r="BA31" i="7"/>
  <c r="BD31" i="7" s="1"/>
  <c r="BG31" i="7" s="1"/>
  <c r="BJ31" i="7" s="1"/>
  <c r="BM31" i="7" s="1"/>
  <c r="BP31" i="7" s="1"/>
  <c r="BS31" i="7" s="1"/>
  <c r="BV31" i="7" s="1"/>
  <c r="BY31" i="7" s="1"/>
  <c r="CB31" i="7" s="1"/>
  <c r="K31" i="7"/>
  <c r="L31" i="7" s="1"/>
  <c r="BA30" i="7"/>
  <c r="BD30" i="7" s="1"/>
  <c r="BG30" i="7" s="1"/>
  <c r="BJ30" i="7" s="1"/>
  <c r="BM30" i="7" s="1"/>
  <c r="BP30" i="7" s="1"/>
  <c r="BS30" i="7" s="1"/>
  <c r="BV30" i="7" s="1"/>
  <c r="BY30" i="7" s="1"/>
  <c r="CB30" i="7" s="1"/>
  <c r="K30" i="7"/>
  <c r="L30" i="7" s="1"/>
  <c r="BA29" i="7"/>
  <c r="BD29" i="7" s="1"/>
  <c r="BG29" i="7" s="1"/>
  <c r="BJ29" i="7" s="1"/>
  <c r="BM29" i="7" s="1"/>
  <c r="BP29" i="7" s="1"/>
  <c r="BS29" i="7" s="1"/>
  <c r="BV29" i="7" s="1"/>
  <c r="BY29" i="7" s="1"/>
  <c r="CB29" i="7" s="1"/>
  <c r="K29" i="7"/>
  <c r="L29" i="7" s="1"/>
  <c r="BA28" i="7"/>
  <c r="BD28" i="7" s="1"/>
  <c r="BG28" i="7" s="1"/>
  <c r="BJ28" i="7" s="1"/>
  <c r="BM28" i="7" s="1"/>
  <c r="BP28" i="7" s="1"/>
  <c r="BS28" i="7" s="1"/>
  <c r="BV28" i="7" s="1"/>
  <c r="BY28" i="7" s="1"/>
  <c r="CB28" i="7" s="1"/>
  <c r="K28" i="7"/>
  <c r="L28" i="7" s="1"/>
  <c r="BA27" i="7"/>
  <c r="BD27" i="7" s="1"/>
  <c r="BG27" i="7" s="1"/>
  <c r="BJ27" i="7" s="1"/>
  <c r="BM27" i="7" s="1"/>
  <c r="BP27" i="7" s="1"/>
  <c r="BS27" i="7" s="1"/>
  <c r="BV27" i="7" s="1"/>
  <c r="BY27" i="7" s="1"/>
  <c r="CB27" i="7" s="1"/>
  <c r="K27" i="7"/>
  <c r="L27" i="7" s="1"/>
  <c r="BA26" i="7"/>
  <c r="BD26" i="7" s="1"/>
  <c r="BG26" i="7" s="1"/>
  <c r="BJ26" i="7" s="1"/>
  <c r="BM26" i="7" s="1"/>
  <c r="BP26" i="7" s="1"/>
  <c r="BS26" i="7" s="1"/>
  <c r="BV26" i="7" s="1"/>
  <c r="BY26" i="7" s="1"/>
  <c r="CB26" i="7" s="1"/>
  <c r="K26" i="7"/>
  <c r="L26" i="7" s="1"/>
  <c r="BA25" i="7"/>
  <c r="BD25" i="7" s="1"/>
  <c r="BG25" i="7" s="1"/>
  <c r="BJ25" i="7" s="1"/>
  <c r="BM25" i="7" s="1"/>
  <c r="BP25" i="7" s="1"/>
  <c r="BS25" i="7" s="1"/>
  <c r="BV25" i="7" s="1"/>
  <c r="BY25" i="7" s="1"/>
  <c r="CB25" i="7" s="1"/>
  <c r="K25" i="7"/>
  <c r="BA24" i="7"/>
  <c r="BD24" i="7" s="1"/>
  <c r="BG24" i="7" s="1"/>
  <c r="BJ24" i="7" s="1"/>
  <c r="BM24" i="7" s="1"/>
  <c r="BP24" i="7" s="1"/>
  <c r="BS24" i="7" s="1"/>
  <c r="BV24" i="7" s="1"/>
  <c r="BY24" i="7" s="1"/>
  <c r="CB24" i="7" s="1"/>
  <c r="K24" i="7"/>
  <c r="L24" i="7" s="1"/>
  <c r="BA23" i="7"/>
  <c r="BD23" i="7" s="1"/>
  <c r="BG23" i="7" s="1"/>
  <c r="BJ23" i="7" s="1"/>
  <c r="BM23" i="7" s="1"/>
  <c r="BP23" i="7" s="1"/>
  <c r="BS23" i="7" s="1"/>
  <c r="BV23" i="7" s="1"/>
  <c r="BY23" i="7" s="1"/>
  <c r="CB23" i="7" s="1"/>
  <c r="K23" i="7"/>
  <c r="L23" i="7" s="1"/>
  <c r="BA22" i="7"/>
  <c r="BD22" i="7" s="1"/>
  <c r="BG22" i="7" s="1"/>
  <c r="BJ22" i="7" s="1"/>
  <c r="BM22" i="7" s="1"/>
  <c r="BP22" i="7" s="1"/>
  <c r="BS22" i="7" s="1"/>
  <c r="BV22" i="7" s="1"/>
  <c r="BY22" i="7" s="1"/>
  <c r="CB22" i="7" s="1"/>
  <c r="K22" i="7"/>
  <c r="L22" i="7" s="1"/>
  <c r="BA21" i="7"/>
  <c r="BD21" i="7" s="1"/>
  <c r="BG21" i="7" s="1"/>
  <c r="BJ21" i="7" s="1"/>
  <c r="BM21" i="7" s="1"/>
  <c r="BP21" i="7" s="1"/>
  <c r="BS21" i="7" s="1"/>
  <c r="BV21" i="7" s="1"/>
  <c r="BY21" i="7" s="1"/>
  <c r="CB21" i="7" s="1"/>
  <c r="K21" i="7"/>
  <c r="L21" i="7" s="1"/>
  <c r="BA20" i="7"/>
  <c r="BD20" i="7" s="1"/>
  <c r="BG20" i="7" s="1"/>
  <c r="BJ20" i="7" s="1"/>
  <c r="BM20" i="7" s="1"/>
  <c r="BP20" i="7" s="1"/>
  <c r="BS20" i="7" s="1"/>
  <c r="BV20" i="7" s="1"/>
  <c r="BY20" i="7" s="1"/>
  <c r="CB20" i="7" s="1"/>
  <c r="K20" i="7"/>
  <c r="L20" i="7" s="1"/>
  <c r="BA19" i="7"/>
  <c r="BD19" i="7" s="1"/>
  <c r="BG19" i="7" s="1"/>
  <c r="BJ19" i="7" s="1"/>
  <c r="BM19" i="7" s="1"/>
  <c r="BP19" i="7" s="1"/>
  <c r="BS19" i="7" s="1"/>
  <c r="BV19" i="7" s="1"/>
  <c r="BY19" i="7" s="1"/>
  <c r="CB19" i="7" s="1"/>
  <c r="K19" i="7"/>
  <c r="L19" i="7" s="1"/>
  <c r="BA18" i="7"/>
  <c r="BD18" i="7" s="1"/>
  <c r="BG18" i="7" s="1"/>
  <c r="BJ18" i="7" s="1"/>
  <c r="BM18" i="7" s="1"/>
  <c r="BP18" i="7" s="1"/>
  <c r="BS18" i="7" s="1"/>
  <c r="BV18" i="7" s="1"/>
  <c r="BY18" i="7" s="1"/>
  <c r="CB18" i="7" s="1"/>
  <c r="K18" i="7"/>
  <c r="L18" i="7" s="1"/>
  <c r="BA17" i="7"/>
  <c r="BD17" i="7" s="1"/>
  <c r="BG17" i="7" s="1"/>
  <c r="BJ17" i="7" s="1"/>
  <c r="BM17" i="7" s="1"/>
  <c r="BP17" i="7" s="1"/>
  <c r="BS17" i="7" s="1"/>
  <c r="BV17" i="7" s="1"/>
  <c r="BY17" i="7" s="1"/>
  <c r="CB17" i="7" s="1"/>
  <c r="K17" i="7"/>
  <c r="L17" i="7" s="1"/>
  <c r="BA16" i="7"/>
  <c r="BD16" i="7" s="1"/>
  <c r="BG16" i="7" s="1"/>
  <c r="BJ16" i="7" s="1"/>
  <c r="BM16" i="7" s="1"/>
  <c r="BP16" i="7" s="1"/>
  <c r="BS16" i="7" s="1"/>
  <c r="BV16" i="7" s="1"/>
  <c r="BY16" i="7" s="1"/>
  <c r="CB16" i="7" s="1"/>
  <c r="K16" i="7"/>
  <c r="L16" i="7" s="1"/>
  <c r="BA15" i="7"/>
  <c r="BD15" i="7" s="1"/>
  <c r="BG15" i="7" s="1"/>
  <c r="BJ15" i="7" s="1"/>
  <c r="BM15" i="7" s="1"/>
  <c r="BP15" i="7" s="1"/>
  <c r="BS15" i="7" s="1"/>
  <c r="BV15" i="7" s="1"/>
  <c r="BY15" i="7" s="1"/>
  <c r="CB15" i="7" s="1"/>
  <c r="K15" i="7"/>
  <c r="L15" i="7" s="1"/>
  <c r="BA14" i="7"/>
  <c r="BD14" i="7" s="1"/>
  <c r="BG14" i="7" s="1"/>
  <c r="BJ14" i="7" s="1"/>
  <c r="BM14" i="7" s="1"/>
  <c r="BP14" i="7" s="1"/>
  <c r="BS14" i="7" s="1"/>
  <c r="BV14" i="7" s="1"/>
  <c r="BY14" i="7" s="1"/>
  <c r="CB14" i="7" s="1"/>
  <c r="K14" i="7"/>
  <c r="L14" i="7" s="1"/>
  <c r="BA13" i="7"/>
  <c r="BD13" i="7" s="1"/>
  <c r="BG13" i="7" s="1"/>
  <c r="BJ13" i="7" s="1"/>
  <c r="BM13" i="7" s="1"/>
  <c r="BP13" i="7" s="1"/>
  <c r="BS13" i="7" s="1"/>
  <c r="BV13" i="7" s="1"/>
  <c r="BY13" i="7" s="1"/>
  <c r="CB13" i="7" s="1"/>
  <c r="K13" i="7"/>
  <c r="L13" i="7" s="1"/>
  <c r="BA12" i="7"/>
  <c r="BD12" i="7" s="1"/>
  <c r="BG12" i="7" s="1"/>
  <c r="BJ12" i="7" s="1"/>
  <c r="BM12" i="7" s="1"/>
  <c r="BP12" i="7" s="1"/>
  <c r="BS12" i="7" s="1"/>
  <c r="BV12" i="7" s="1"/>
  <c r="BY12" i="7" s="1"/>
  <c r="CB12" i="7" s="1"/>
  <c r="K12" i="7"/>
  <c r="BA11" i="7"/>
  <c r="BD11" i="7" s="1"/>
  <c r="BG11" i="7" s="1"/>
  <c r="BJ11" i="7" s="1"/>
  <c r="BM11" i="7" s="1"/>
  <c r="BP11" i="7" s="1"/>
  <c r="BS11" i="7" s="1"/>
  <c r="BV11" i="7" s="1"/>
  <c r="BY11" i="7" s="1"/>
  <c r="CB11" i="7" s="1"/>
  <c r="K11" i="7"/>
  <c r="L11" i="7" s="1"/>
  <c r="BA10" i="7"/>
  <c r="BD10" i="7" s="1"/>
  <c r="BG10" i="7" s="1"/>
  <c r="BJ10" i="7" s="1"/>
  <c r="BM10" i="7" s="1"/>
  <c r="BP10" i="7" s="1"/>
  <c r="BS10" i="7" s="1"/>
  <c r="BV10" i="7" s="1"/>
  <c r="BY10" i="7" s="1"/>
  <c r="CB10" i="7" s="1"/>
  <c r="K10" i="7"/>
  <c r="L10" i="7" s="1"/>
  <c r="BA9" i="7"/>
  <c r="BD9" i="7" s="1"/>
  <c r="BG9" i="7" s="1"/>
  <c r="BJ9" i="7" s="1"/>
  <c r="BM9" i="7" s="1"/>
  <c r="BP9" i="7" s="1"/>
  <c r="BS9" i="7" s="1"/>
  <c r="BV9" i="7" s="1"/>
  <c r="BY9" i="7" s="1"/>
  <c r="CB9" i="7" s="1"/>
  <c r="K9" i="7"/>
  <c r="L9" i="7" s="1"/>
  <c r="BA8" i="7"/>
  <c r="BD8" i="7" s="1"/>
  <c r="BG8" i="7" s="1"/>
  <c r="BJ8" i="7" s="1"/>
  <c r="BM8" i="7" s="1"/>
  <c r="BP8" i="7" s="1"/>
  <c r="BS8" i="7" s="1"/>
  <c r="BV8" i="7" s="1"/>
  <c r="BY8" i="7" s="1"/>
  <c r="CB8" i="7" s="1"/>
  <c r="K8" i="7"/>
  <c r="L8" i="7" s="1"/>
  <c r="BA7" i="7"/>
  <c r="BD7" i="7" s="1"/>
  <c r="BG7" i="7" s="1"/>
  <c r="BJ7" i="7" s="1"/>
  <c r="BM7" i="7" s="1"/>
  <c r="BP7" i="7" s="1"/>
  <c r="BS7" i="7" s="1"/>
  <c r="BV7" i="7" s="1"/>
  <c r="BY7" i="7" s="1"/>
  <c r="CB7" i="7" s="1"/>
  <c r="K7" i="7"/>
  <c r="L7" i="7" s="1"/>
  <c r="BA6" i="7"/>
  <c r="BD6" i="7" s="1"/>
  <c r="BG6" i="7" s="1"/>
  <c r="BJ6" i="7" s="1"/>
  <c r="BM6" i="7" s="1"/>
  <c r="BP6" i="7" s="1"/>
  <c r="BS6" i="7" s="1"/>
  <c r="BV6" i="7" s="1"/>
  <c r="BY6" i="7" s="1"/>
  <c r="CB6" i="7" s="1"/>
  <c r="K6" i="7"/>
  <c r="L6" i="7" s="1"/>
  <c r="BA5" i="7"/>
  <c r="BD5" i="7" s="1"/>
  <c r="BG5" i="7" s="1"/>
  <c r="BJ5" i="7" s="1"/>
  <c r="BM5" i="7" s="1"/>
  <c r="BP5" i="7" s="1"/>
  <c r="BS5" i="7" s="1"/>
  <c r="BV5" i="7" s="1"/>
  <c r="BY5" i="7" s="1"/>
  <c r="CB5" i="7" s="1"/>
  <c r="K5" i="7"/>
  <c r="L5" i="7" s="1"/>
  <c r="BA61" i="7"/>
  <c r="BD61" i="7" s="1"/>
  <c r="BG61" i="7" s="1"/>
  <c r="BJ61" i="7" s="1"/>
  <c r="BM61" i="7" s="1"/>
  <c r="BP61" i="7" s="1"/>
  <c r="BS61" i="7" s="1"/>
  <c r="BV61" i="7" s="1"/>
  <c r="BY61" i="7" s="1"/>
  <c r="CB61" i="7" s="1"/>
  <c r="K61" i="7"/>
  <c r="L61" i="7" s="1"/>
  <c r="L12" i="7" l="1"/>
  <c r="N5" i="7"/>
  <c r="Q5" i="7" s="1"/>
  <c r="T5" i="7" s="1"/>
  <c r="W5" i="7" s="1"/>
  <c r="Z5" i="7" s="1"/>
  <c r="AC5" i="7" s="1"/>
  <c r="AF5" i="7" s="1"/>
  <c r="AI5" i="7" s="1"/>
  <c r="AL5" i="7" s="1"/>
  <c r="AO5" i="7" s="1"/>
  <c r="AR5" i="7" s="1"/>
  <c r="AU5" i="7" s="1"/>
  <c r="AX5" i="7" s="1"/>
  <c r="N6" i="7"/>
  <c r="Q6" i="7" s="1"/>
  <c r="T6" i="7" s="1"/>
  <c r="W6" i="7" s="1"/>
  <c r="Z6" i="7" s="1"/>
  <c r="AC6" i="7" s="1"/>
  <c r="AF6" i="7" s="1"/>
  <c r="AI6" i="7" s="1"/>
  <c r="AL6" i="7" s="1"/>
  <c r="AO6" i="7" s="1"/>
  <c r="AR6" i="7" s="1"/>
  <c r="AU6" i="7" s="1"/>
  <c r="AX6" i="7" s="1"/>
  <c r="N7" i="7"/>
  <c r="Q7" i="7" s="1"/>
  <c r="T7" i="7" s="1"/>
  <c r="W7" i="7" s="1"/>
  <c r="Z7" i="7" s="1"/>
  <c r="AC7" i="7" s="1"/>
  <c r="AF7" i="7" s="1"/>
  <c r="AI7" i="7" s="1"/>
  <c r="AL7" i="7" s="1"/>
  <c r="AO7" i="7" s="1"/>
  <c r="AR7" i="7" s="1"/>
  <c r="AU7" i="7" s="1"/>
  <c r="AX7" i="7" s="1"/>
  <c r="N8" i="7"/>
  <c r="Q8" i="7" s="1"/>
  <c r="T8" i="7" s="1"/>
  <c r="W8" i="7" s="1"/>
  <c r="Z8" i="7" s="1"/>
  <c r="AC8" i="7" s="1"/>
  <c r="AF8" i="7" s="1"/>
  <c r="AI8" i="7" s="1"/>
  <c r="AL8" i="7" s="1"/>
  <c r="AO8" i="7" s="1"/>
  <c r="AR8" i="7" s="1"/>
  <c r="AU8" i="7" s="1"/>
  <c r="AX8" i="7" s="1"/>
  <c r="N9" i="7"/>
  <c r="Q9" i="7" s="1"/>
  <c r="T9" i="7" s="1"/>
  <c r="W9" i="7" s="1"/>
  <c r="Z9" i="7" s="1"/>
  <c r="AC9" i="7" s="1"/>
  <c r="AF9" i="7" s="1"/>
  <c r="AI9" i="7" s="1"/>
  <c r="AL9" i="7" s="1"/>
  <c r="AO9" i="7" s="1"/>
  <c r="AR9" i="7" s="1"/>
  <c r="AU9" i="7" s="1"/>
  <c r="AX9" i="7" s="1"/>
  <c r="N10" i="7"/>
  <c r="Q10" i="7" s="1"/>
  <c r="T10" i="7" s="1"/>
  <c r="W10" i="7" s="1"/>
  <c r="Z10" i="7" s="1"/>
  <c r="AC10" i="7" s="1"/>
  <c r="AF10" i="7" s="1"/>
  <c r="AI10" i="7" s="1"/>
  <c r="AL10" i="7" s="1"/>
  <c r="AO10" i="7" s="1"/>
  <c r="AR10" i="7" s="1"/>
  <c r="AU10" i="7" s="1"/>
  <c r="AX10" i="7" s="1"/>
  <c r="N11" i="7"/>
  <c r="Q11" i="7" s="1"/>
  <c r="T11" i="7" s="1"/>
  <c r="W11" i="7" s="1"/>
  <c r="Z11" i="7" s="1"/>
  <c r="AC11" i="7" s="1"/>
  <c r="AF11" i="7" s="1"/>
  <c r="AI11" i="7" s="1"/>
  <c r="AL11" i="7" s="1"/>
  <c r="AO11" i="7" s="1"/>
  <c r="AR11" i="7" s="1"/>
  <c r="AU11" i="7" s="1"/>
  <c r="AX11" i="7" s="1"/>
  <c r="N12" i="7"/>
  <c r="Q12" i="7" s="1"/>
  <c r="T12" i="7" s="1"/>
  <c r="W12" i="7" s="1"/>
  <c r="Z12" i="7" s="1"/>
  <c r="AC12" i="7" s="1"/>
  <c r="AF12" i="7" s="1"/>
  <c r="AI12" i="7" s="1"/>
  <c r="AL12" i="7" s="1"/>
  <c r="AO12" i="7" s="1"/>
  <c r="AR12" i="7" s="1"/>
  <c r="AU12" i="7" s="1"/>
  <c r="AX12" i="7" s="1"/>
  <c r="L25" i="7"/>
  <c r="N25" i="7"/>
  <c r="Q25" i="7" s="1"/>
  <c r="T25" i="7" s="1"/>
  <c r="W25" i="7" s="1"/>
  <c r="Z25" i="7" s="1"/>
  <c r="AC25" i="7" s="1"/>
  <c r="AF25" i="7" s="1"/>
  <c r="AI25" i="7" s="1"/>
  <c r="AL25" i="7" s="1"/>
  <c r="AO25" i="7" s="1"/>
  <c r="AR25" i="7" s="1"/>
  <c r="AU25" i="7" s="1"/>
  <c r="AX25" i="7" s="1"/>
  <c r="N13" i="7"/>
  <c r="N14" i="7"/>
  <c r="Q14" i="7" s="1"/>
  <c r="T14" i="7" s="1"/>
  <c r="W14" i="7" s="1"/>
  <c r="Z14" i="7" s="1"/>
  <c r="AC14" i="7" s="1"/>
  <c r="AF14" i="7" s="1"/>
  <c r="AI14" i="7" s="1"/>
  <c r="AL14" i="7" s="1"/>
  <c r="AO14" i="7" s="1"/>
  <c r="AR14" i="7" s="1"/>
  <c r="AU14" i="7" s="1"/>
  <c r="AX14" i="7" s="1"/>
  <c r="N15" i="7"/>
  <c r="N16" i="7"/>
  <c r="Q16" i="7" s="1"/>
  <c r="T16" i="7" s="1"/>
  <c r="W16" i="7" s="1"/>
  <c r="Z16" i="7" s="1"/>
  <c r="AC16" i="7" s="1"/>
  <c r="AF16" i="7" s="1"/>
  <c r="AI16" i="7" s="1"/>
  <c r="AL16" i="7" s="1"/>
  <c r="AO16" i="7" s="1"/>
  <c r="AR16" i="7" s="1"/>
  <c r="AU16" i="7" s="1"/>
  <c r="AX16" i="7" s="1"/>
  <c r="N17" i="7"/>
  <c r="N18" i="7"/>
  <c r="Q18" i="7" s="1"/>
  <c r="T18" i="7" s="1"/>
  <c r="W18" i="7" s="1"/>
  <c r="Z18" i="7" s="1"/>
  <c r="AC18" i="7" s="1"/>
  <c r="AF18" i="7" s="1"/>
  <c r="AI18" i="7" s="1"/>
  <c r="AL18" i="7" s="1"/>
  <c r="AO18" i="7" s="1"/>
  <c r="AR18" i="7" s="1"/>
  <c r="AU18" i="7" s="1"/>
  <c r="AX18" i="7" s="1"/>
  <c r="N19" i="7"/>
  <c r="N20" i="7"/>
  <c r="Q20" i="7" s="1"/>
  <c r="T20" i="7" s="1"/>
  <c r="W20" i="7" s="1"/>
  <c r="Z20" i="7" s="1"/>
  <c r="AC20" i="7" s="1"/>
  <c r="AF20" i="7" s="1"/>
  <c r="AI20" i="7" s="1"/>
  <c r="AL20" i="7" s="1"/>
  <c r="AO20" i="7" s="1"/>
  <c r="AR20" i="7" s="1"/>
  <c r="AU20" i="7" s="1"/>
  <c r="AX20" i="7" s="1"/>
  <c r="N21" i="7"/>
  <c r="N22" i="7"/>
  <c r="Q22" i="7" s="1"/>
  <c r="T22" i="7" s="1"/>
  <c r="W22" i="7" s="1"/>
  <c r="Z22" i="7" s="1"/>
  <c r="AC22" i="7" s="1"/>
  <c r="AF22" i="7" s="1"/>
  <c r="AI22" i="7" s="1"/>
  <c r="AL22" i="7" s="1"/>
  <c r="AO22" i="7" s="1"/>
  <c r="AR22" i="7" s="1"/>
  <c r="AU22" i="7" s="1"/>
  <c r="AX22" i="7" s="1"/>
  <c r="N23" i="7"/>
  <c r="N24" i="7"/>
  <c r="Q24" i="7" s="1"/>
  <c r="T24" i="7" s="1"/>
  <c r="W24" i="7" s="1"/>
  <c r="Z24" i="7" s="1"/>
  <c r="AC24" i="7" s="1"/>
  <c r="AF24" i="7" s="1"/>
  <c r="AI24" i="7" s="1"/>
  <c r="AL24" i="7" s="1"/>
  <c r="AO24" i="7" s="1"/>
  <c r="AR24" i="7" s="1"/>
  <c r="AU24" i="7" s="1"/>
  <c r="AX24" i="7" s="1"/>
  <c r="O25" i="7"/>
  <c r="N26" i="7"/>
  <c r="Q26" i="7" s="1"/>
  <c r="T26" i="7" s="1"/>
  <c r="W26" i="7" s="1"/>
  <c r="Z26" i="7" s="1"/>
  <c r="AC26" i="7" s="1"/>
  <c r="AF26" i="7" s="1"/>
  <c r="AI26" i="7" s="1"/>
  <c r="AL26" i="7" s="1"/>
  <c r="AO26" i="7" s="1"/>
  <c r="AR26" i="7" s="1"/>
  <c r="AU26" i="7" s="1"/>
  <c r="AX26" i="7" s="1"/>
  <c r="N27" i="7"/>
  <c r="N28" i="7"/>
  <c r="Q28" i="7" s="1"/>
  <c r="T28" i="7" s="1"/>
  <c r="W28" i="7" s="1"/>
  <c r="Z28" i="7" s="1"/>
  <c r="AC28" i="7" s="1"/>
  <c r="AF28" i="7" s="1"/>
  <c r="AI28" i="7" s="1"/>
  <c r="AL28" i="7" s="1"/>
  <c r="AO28" i="7" s="1"/>
  <c r="AR28" i="7" s="1"/>
  <c r="AU28" i="7" s="1"/>
  <c r="AX28" i="7" s="1"/>
  <c r="N29" i="7"/>
  <c r="N30" i="7"/>
  <c r="Q30" i="7" s="1"/>
  <c r="T30" i="7" s="1"/>
  <c r="W30" i="7" s="1"/>
  <c r="Z30" i="7" s="1"/>
  <c r="AC30" i="7" s="1"/>
  <c r="AF30" i="7" s="1"/>
  <c r="AI30" i="7" s="1"/>
  <c r="AL30" i="7" s="1"/>
  <c r="AO30" i="7" s="1"/>
  <c r="AR30" i="7" s="1"/>
  <c r="AU30" i="7" s="1"/>
  <c r="AX30" i="7" s="1"/>
  <c r="N31" i="7"/>
  <c r="N32" i="7"/>
  <c r="Q32" i="7" s="1"/>
  <c r="T32" i="7" s="1"/>
  <c r="W32" i="7" s="1"/>
  <c r="Z32" i="7" s="1"/>
  <c r="AC32" i="7" s="1"/>
  <c r="AF32" i="7" s="1"/>
  <c r="AI32" i="7" s="1"/>
  <c r="AL32" i="7" s="1"/>
  <c r="AO32" i="7" s="1"/>
  <c r="AR32" i="7" s="1"/>
  <c r="AU32" i="7" s="1"/>
  <c r="AX32" i="7" s="1"/>
  <c r="N33" i="7"/>
  <c r="N34" i="7"/>
  <c r="Q34" i="7" s="1"/>
  <c r="T34" i="7" s="1"/>
  <c r="W34" i="7" s="1"/>
  <c r="Z34" i="7" s="1"/>
  <c r="AC34" i="7" s="1"/>
  <c r="AF34" i="7" s="1"/>
  <c r="AI34" i="7" s="1"/>
  <c r="AL34" i="7" s="1"/>
  <c r="AO34" i="7" s="1"/>
  <c r="AR34" i="7" s="1"/>
  <c r="AU34" i="7" s="1"/>
  <c r="AX34" i="7" s="1"/>
  <c r="N35" i="7"/>
  <c r="N36" i="7"/>
  <c r="Q36" i="7" s="1"/>
  <c r="T36" i="7" s="1"/>
  <c r="W36" i="7" s="1"/>
  <c r="Z36" i="7" s="1"/>
  <c r="AC36" i="7" s="1"/>
  <c r="AF36" i="7" s="1"/>
  <c r="AI36" i="7" s="1"/>
  <c r="AL36" i="7" s="1"/>
  <c r="AO36" i="7" s="1"/>
  <c r="AR36" i="7" s="1"/>
  <c r="AU36" i="7" s="1"/>
  <c r="AX36" i="7" s="1"/>
  <c r="N37" i="7"/>
  <c r="N38" i="7"/>
  <c r="Q38" i="7" s="1"/>
  <c r="T38" i="7" s="1"/>
  <c r="W38" i="7" s="1"/>
  <c r="Z38" i="7" s="1"/>
  <c r="AC38" i="7" s="1"/>
  <c r="AF38" i="7" s="1"/>
  <c r="AI38" i="7" s="1"/>
  <c r="AL38" i="7" s="1"/>
  <c r="AO38" i="7" s="1"/>
  <c r="AR38" i="7" s="1"/>
  <c r="AU38" i="7" s="1"/>
  <c r="AX38" i="7" s="1"/>
  <c r="N39" i="7"/>
  <c r="N40" i="7"/>
  <c r="Q40" i="7" s="1"/>
  <c r="T40" i="7" s="1"/>
  <c r="W40" i="7" s="1"/>
  <c r="Z40" i="7" s="1"/>
  <c r="AC40" i="7" s="1"/>
  <c r="AF40" i="7" s="1"/>
  <c r="AI40" i="7" s="1"/>
  <c r="AL40" i="7" s="1"/>
  <c r="AO40" i="7" s="1"/>
  <c r="AR40" i="7" s="1"/>
  <c r="AU40" i="7" s="1"/>
  <c r="AX40" i="7" s="1"/>
  <c r="N41" i="7"/>
  <c r="N42" i="7"/>
  <c r="Q42" i="7" s="1"/>
  <c r="T42" i="7" s="1"/>
  <c r="W42" i="7" s="1"/>
  <c r="Z42" i="7" s="1"/>
  <c r="AC42" i="7" s="1"/>
  <c r="AF42" i="7" s="1"/>
  <c r="AI42" i="7" s="1"/>
  <c r="AL42" i="7" s="1"/>
  <c r="AO42" i="7" s="1"/>
  <c r="AR42" i="7" s="1"/>
  <c r="AU42" i="7" s="1"/>
  <c r="AX42" i="7" s="1"/>
  <c r="N43" i="7"/>
  <c r="Q43" i="7" s="1"/>
  <c r="T43" i="7" s="1"/>
  <c r="W43" i="7" s="1"/>
  <c r="Z43" i="7" s="1"/>
  <c r="AC43" i="7" s="1"/>
  <c r="AF43" i="7" s="1"/>
  <c r="AI43" i="7" s="1"/>
  <c r="AL43" i="7" s="1"/>
  <c r="AO43" i="7" s="1"/>
  <c r="AR43" i="7" s="1"/>
  <c r="AU43" i="7" s="1"/>
  <c r="AX43" i="7" s="1"/>
  <c r="N44" i="7"/>
  <c r="Q44" i="7" s="1"/>
  <c r="T44" i="7" s="1"/>
  <c r="W44" i="7" s="1"/>
  <c r="Z44" i="7" s="1"/>
  <c r="AC44" i="7" s="1"/>
  <c r="AF44" i="7" s="1"/>
  <c r="AI44" i="7" s="1"/>
  <c r="AL44" i="7" s="1"/>
  <c r="AO44" i="7" s="1"/>
  <c r="AR44" i="7" s="1"/>
  <c r="AU44" i="7" s="1"/>
  <c r="AX44" i="7" s="1"/>
  <c r="O43" i="7"/>
  <c r="R43" i="7"/>
  <c r="U43" i="7" s="1"/>
  <c r="N45" i="7"/>
  <c r="N46" i="7"/>
  <c r="Q46" i="7" s="1"/>
  <c r="T46" i="7" s="1"/>
  <c r="W46" i="7" s="1"/>
  <c r="Z46" i="7" s="1"/>
  <c r="AC46" i="7" s="1"/>
  <c r="AF46" i="7" s="1"/>
  <c r="AI46" i="7" s="1"/>
  <c r="AL46" i="7" s="1"/>
  <c r="AO46" i="7" s="1"/>
  <c r="AR46" i="7" s="1"/>
  <c r="AU46" i="7" s="1"/>
  <c r="AX46" i="7" s="1"/>
  <c r="N47" i="7"/>
  <c r="N48" i="7"/>
  <c r="Q48" i="7" s="1"/>
  <c r="T48" i="7" s="1"/>
  <c r="W48" i="7" s="1"/>
  <c r="Z48" i="7" s="1"/>
  <c r="AC48" i="7" s="1"/>
  <c r="AF48" i="7" s="1"/>
  <c r="AI48" i="7" s="1"/>
  <c r="AL48" i="7" s="1"/>
  <c r="AO48" i="7" s="1"/>
  <c r="AR48" i="7" s="1"/>
  <c r="AU48" i="7" s="1"/>
  <c r="AX48" i="7" s="1"/>
  <c r="N49" i="7"/>
  <c r="N50" i="7"/>
  <c r="Q50" i="7" s="1"/>
  <c r="T50" i="7" s="1"/>
  <c r="W50" i="7" s="1"/>
  <c r="Z50" i="7" s="1"/>
  <c r="AC50" i="7" s="1"/>
  <c r="AF50" i="7" s="1"/>
  <c r="AI50" i="7" s="1"/>
  <c r="AL50" i="7" s="1"/>
  <c r="AO50" i="7" s="1"/>
  <c r="AR50" i="7" s="1"/>
  <c r="AU50" i="7" s="1"/>
  <c r="AX50" i="7" s="1"/>
  <c r="N51" i="7"/>
  <c r="Q51" i="7" s="1"/>
  <c r="T51" i="7" s="1"/>
  <c r="W51" i="7" s="1"/>
  <c r="Z51" i="7" s="1"/>
  <c r="AC51" i="7" s="1"/>
  <c r="AF51" i="7" s="1"/>
  <c r="AI51" i="7" s="1"/>
  <c r="AL51" i="7" s="1"/>
  <c r="AO51" i="7" s="1"/>
  <c r="AR51" i="7" s="1"/>
  <c r="AU51" i="7" s="1"/>
  <c r="AX51" i="7" s="1"/>
  <c r="N52" i="7"/>
  <c r="Q52" i="7" s="1"/>
  <c r="T52" i="7" s="1"/>
  <c r="W52" i="7" s="1"/>
  <c r="Z52" i="7" s="1"/>
  <c r="AC52" i="7" s="1"/>
  <c r="AF52" i="7" s="1"/>
  <c r="AI52" i="7" s="1"/>
  <c r="AL52" i="7" s="1"/>
  <c r="AO52" i="7" s="1"/>
  <c r="AR52" i="7" s="1"/>
  <c r="AU52" i="7" s="1"/>
  <c r="AX52" i="7" s="1"/>
  <c r="N53" i="7"/>
  <c r="Q53" i="7" s="1"/>
  <c r="T53" i="7" s="1"/>
  <c r="W53" i="7" s="1"/>
  <c r="Z53" i="7" s="1"/>
  <c r="AC53" i="7" s="1"/>
  <c r="AF53" i="7" s="1"/>
  <c r="AI53" i="7" s="1"/>
  <c r="AL53" i="7" s="1"/>
  <c r="AO53" i="7" s="1"/>
  <c r="AR53" i="7" s="1"/>
  <c r="AU53" i="7" s="1"/>
  <c r="AX53" i="7" s="1"/>
  <c r="N54" i="7"/>
  <c r="Q54" i="7" s="1"/>
  <c r="T54" i="7" s="1"/>
  <c r="W54" i="7" s="1"/>
  <c r="Z54" i="7" s="1"/>
  <c r="AC54" i="7" s="1"/>
  <c r="AF54" i="7" s="1"/>
  <c r="AI54" i="7" s="1"/>
  <c r="AL54" i="7" s="1"/>
  <c r="AO54" i="7" s="1"/>
  <c r="AR54" i="7" s="1"/>
  <c r="AU54" i="7" s="1"/>
  <c r="AX54" i="7" s="1"/>
  <c r="N55" i="7"/>
  <c r="Q55" i="7" s="1"/>
  <c r="T55" i="7" s="1"/>
  <c r="W55" i="7" s="1"/>
  <c r="Z55" i="7" s="1"/>
  <c r="AC55" i="7" s="1"/>
  <c r="AF55" i="7" s="1"/>
  <c r="AI55" i="7" s="1"/>
  <c r="AL55" i="7" s="1"/>
  <c r="AO55" i="7" s="1"/>
  <c r="AR55" i="7" s="1"/>
  <c r="AU55" i="7" s="1"/>
  <c r="AX55" i="7" s="1"/>
  <c r="N56" i="7"/>
  <c r="Q56" i="7" s="1"/>
  <c r="T56" i="7" s="1"/>
  <c r="W56" i="7" s="1"/>
  <c r="Z56" i="7" s="1"/>
  <c r="AC56" i="7" s="1"/>
  <c r="AF56" i="7" s="1"/>
  <c r="AI56" i="7" s="1"/>
  <c r="AL56" i="7" s="1"/>
  <c r="AO56" i="7" s="1"/>
  <c r="AR56" i="7" s="1"/>
  <c r="AU56" i="7" s="1"/>
  <c r="AX56" i="7" s="1"/>
  <c r="N57" i="7"/>
  <c r="Q57" i="7" s="1"/>
  <c r="T57" i="7" s="1"/>
  <c r="W57" i="7" s="1"/>
  <c r="Z57" i="7" s="1"/>
  <c r="AC57" i="7" s="1"/>
  <c r="AF57" i="7" s="1"/>
  <c r="AI57" i="7" s="1"/>
  <c r="AL57" i="7" s="1"/>
  <c r="AO57" i="7" s="1"/>
  <c r="AR57" i="7" s="1"/>
  <c r="AU57" i="7" s="1"/>
  <c r="AX57" i="7" s="1"/>
  <c r="N58" i="7"/>
  <c r="Q58" i="7" s="1"/>
  <c r="T58" i="7" s="1"/>
  <c r="W58" i="7" s="1"/>
  <c r="Z58" i="7" s="1"/>
  <c r="AC58" i="7" s="1"/>
  <c r="AF58" i="7" s="1"/>
  <c r="AI58" i="7" s="1"/>
  <c r="AL58" i="7" s="1"/>
  <c r="AO58" i="7" s="1"/>
  <c r="AR58" i="7" s="1"/>
  <c r="AU58" i="7" s="1"/>
  <c r="AX58" i="7" s="1"/>
  <c r="N59" i="7"/>
  <c r="Q59" i="7" s="1"/>
  <c r="T59" i="7" s="1"/>
  <c r="W59" i="7" s="1"/>
  <c r="Z59" i="7" s="1"/>
  <c r="AC59" i="7" s="1"/>
  <c r="AF59" i="7" s="1"/>
  <c r="AI59" i="7" s="1"/>
  <c r="AL59" i="7" s="1"/>
  <c r="AO59" i="7" s="1"/>
  <c r="AR59" i="7" s="1"/>
  <c r="AU59" i="7" s="1"/>
  <c r="AX59" i="7" s="1"/>
  <c r="N60" i="7"/>
  <c r="Q60" i="7" s="1"/>
  <c r="T60" i="7" s="1"/>
  <c r="W60" i="7" s="1"/>
  <c r="Z60" i="7" s="1"/>
  <c r="AC60" i="7" s="1"/>
  <c r="AF60" i="7" s="1"/>
  <c r="AI60" i="7" s="1"/>
  <c r="AL60" i="7" s="1"/>
  <c r="AO60" i="7" s="1"/>
  <c r="AR60" i="7" s="1"/>
  <c r="AU60" i="7" s="1"/>
  <c r="AX60" i="7" s="1"/>
  <c r="N61" i="7"/>
  <c r="O60" i="7" l="1"/>
  <c r="R60" i="7" s="1"/>
  <c r="O44" i="7"/>
  <c r="R44" i="7" s="1"/>
  <c r="U44" i="7" s="1"/>
  <c r="G44" i="7"/>
  <c r="X44" i="7"/>
  <c r="G43" i="7"/>
  <c r="X43" i="7"/>
  <c r="Q47" i="7"/>
  <c r="T47" i="7" s="1"/>
  <c r="W47" i="7" s="1"/>
  <c r="Z47" i="7" s="1"/>
  <c r="AC47" i="7" s="1"/>
  <c r="AF47" i="7" s="1"/>
  <c r="AI47" i="7" s="1"/>
  <c r="AL47" i="7" s="1"/>
  <c r="AO47" i="7" s="1"/>
  <c r="AR47" i="7" s="1"/>
  <c r="AU47" i="7" s="1"/>
  <c r="AX47" i="7" s="1"/>
  <c r="O47" i="7"/>
  <c r="R47" i="7" s="1"/>
  <c r="Q45" i="7"/>
  <c r="T45" i="7" s="1"/>
  <c r="W45" i="7" s="1"/>
  <c r="Z45" i="7" s="1"/>
  <c r="AC45" i="7" s="1"/>
  <c r="AF45" i="7" s="1"/>
  <c r="AI45" i="7" s="1"/>
  <c r="AL45" i="7" s="1"/>
  <c r="AO45" i="7" s="1"/>
  <c r="AR45" i="7" s="1"/>
  <c r="AU45" i="7" s="1"/>
  <c r="AX45" i="7" s="1"/>
  <c r="O45" i="7"/>
  <c r="Q41" i="7"/>
  <c r="T41" i="7" s="1"/>
  <c r="W41" i="7" s="1"/>
  <c r="Z41" i="7" s="1"/>
  <c r="AC41" i="7" s="1"/>
  <c r="AF41" i="7" s="1"/>
  <c r="AI41" i="7" s="1"/>
  <c r="AL41" i="7" s="1"/>
  <c r="AO41" i="7" s="1"/>
  <c r="AR41" i="7" s="1"/>
  <c r="AU41" i="7" s="1"/>
  <c r="AX41" i="7" s="1"/>
  <c r="O41" i="7"/>
  <c r="R41" i="7" s="1"/>
  <c r="Q39" i="7"/>
  <c r="T39" i="7" s="1"/>
  <c r="W39" i="7" s="1"/>
  <c r="Z39" i="7" s="1"/>
  <c r="AC39" i="7" s="1"/>
  <c r="AF39" i="7" s="1"/>
  <c r="AI39" i="7" s="1"/>
  <c r="AL39" i="7" s="1"/>
  <c r="AO39" i="7" s="1"/>
  <c r="AR39" i="7" s="1"/>
  <c r="AU39" i="7" s="1"/>
  <c r="AX39" i="7" s="1"/>
  <c r="O39" i="7"/>
  <c r="R39" i="7" s="1"/>
  <c r="Q37" i="7"/>
  <c r="T37" i="7" s="1"/>
  <c r="W37" i="7" s="1"/>
  <c r="Z37" i="7" s="1"/>
  <c r="AC37" i="7" s="1"/>
  <c r="AF37" i="7" s="1"/>
  <c r="AI37" i="7" s="1"/>
  <c r="AL37" i="7" s="1"/>
  <c r="AO37" i="7" s="1"/>
  <c r="AR37" i="7" s="1"/>
  <c r="AU37" i="7" s="1"/>
  <c r="AX37" i="7" s="1"/>
  <c r="O37" i="7"/>
  <c r="R37" i="7" s="1"/>
  <c r="Q35" i="7"/>
  <c r="T35" i="7" s="1"/>
  <c r="W35" i="7" s="1"/>
  <c r="Z35" i="7" s="1"/>
  <c r="AC35" i="7" s="1"/>
  <c r="AF35" i="7" s="1"/>
  <c r="AI35" i="7" s="1"/>
  <c r="AL35" i="7" s="1"/>
  <c r="AO35" i="7" s="1"/>
  <c r="AR35" i="7" s="1"/>
  <c r="AU35" i="7" s="1"/>
  <c r="AX35" i="7" s="1"/>
  <c r="O35" i="7"/>
  <c r="Q33" i="7"/>
  <c r="T33" i="7" s="1"/>
  <c r="W33" i="7" s="1"/>
  <c r="Z33" i="7" s="1"/>
  <c r="AC33" i="7" s="1"/>
  <c r="AF33" i="7" s="1"/>
  <c r="AI33" i="7" s="1"/>
  <c r="AL33" i="7" s="1"/>
  <c r="AO33" i="7" s="1"/>
  <c r="AR33" i="7" s="1"/>
  <c r="AU33" i="7" s="1"/>
  <c r="AX33" i="7" s="1"/>
  <c r="O33" i="7"/>
  <c r="R33" i="7" s="1"/>
  <c r="Q31" i="7"/>
  <c r="T31" i="7" s="1"/>
  <c r="W31" i="7" s="1"/>
  <c r="Z31" i="7" s="1"/>
  <c r="AC31" i="7" s="1"/>
  <c r="AF31" i="7" s="1"/>
  <c r="AI31" i="7" s="1"/>
  <c r="AL31" i="7" s="1"/>
  <c r="AO31" i="7" s="1"/>
  <c r="AR31" i="7" s="1"/>
  <c r="AU31" i="7" s="1"/>
  <c r="AX31" i="7" s="1"/>
  <c r="O31" i="7"/>
  <c r="Q29" i="7"/>
  <c r="T29" i="7" s="1"/>
  <c r="W29" i="7" s="1"/>
  <c r="Z29" i="7" s="1"/>
  <c r="AC29" i="7" s="1"/>
  <c r="AF29" i="7" s="1"/>
  <c r="AI29" i="7" s="1"/>
  <c r="AL29" i="7" s="1"/>
  <c r="AO29" i="7" s="1"/>
  <c r="AR29" i="7" s="1"/>
  <c r="AU29" i="7" s="1"/>
  <c r="AX29" i="7" s="1"/>
  <c r="O29" i="7"/>
  <c r="R29" i="7" s="1"/>
  <c r="Q27" i="7"/>
  <c r="T27" i="7" s="1"/>
  <c r="W27" i="7" s="1"/>
  <c r="Z27" i="7" s="1"/>
  <c r="AC27" i="7" s="1"/>
  <c r="AF27" i="7" s="1"/>
  <c r="AI27" i="7" s="1"/>
  <c r="AL27" i="7" s="1"/>
  <c r="AO27" i="7" s="1"/>
  <c r="AR27" i="7" s="1"/>
  <c r="AU27" i="7" s="1"/>
  <c r="AX27" i="7" s="1"/>
  <c r="O27" i="7"/>
  <c r="Q23" i="7"/>
  <c r="T23" i="7" s="1"/>
  <c r="W23" i="7" s="1"/>
  <c r="Z23" i="7" s="1"/>
  <c r="AC23" i="7" s="1"/>
  <c r="AF23" i="7" s="1"/>
  <c r="AI23" i="7" s="1"/>
  <c r="AL23" i="7" s="1"/>
  <c r="AO23" i="7" s="1"/>
  <c r="AR23" i="7" s="1"/>
  <c r="AU23" i="7" s="1"/>
  <c r="AX23" i="7" s="1"/>
  <c r="O23" i="7"/>
  <c r="Q21" i="7"/>
  <c r="T21" i="7" s="1"/>
  <c r="W21" i="7" s="1"/>
  <c r="Z21" i="7" s="1"/>
  <c r="AC21" i="7" s="1"/>
  <c r="AF21" i="7" s="1"/>
  <c r="AI21" i="7" s="1"/>
  <c r="AL21" i="7" s="1"/>
  <c r="AO21" i="7" s="1"/>
  <c r="AR21" i="7" s="1"/>
  <c r="AU21" i="7" s="1"/>
  <c r="AX21" i="7" s="1"/>
  <c r="O21" i="7"/>
  <c r="Q19" i="7"/>
  <c r="T19" i="7" s="1"/>
  <c r="W19" i="7" s="1"/>
  <c r="Z19" i="7" s="1"/>
  <c r="AC19" i="7" s="1"/>
  <c r="AF19" i="7" s="1"/>
  <c r="AI19" i="7" s="1"/>
  <c r="AL19" i="7" s="1"/>
  <c r="AO19" i="7" s="1"/>
  <c r="AR19" i="7" s="1"/>
  <c r="AU19" i="7" s="1"/>
  <c r="AX19" i="7" s="1"/>
  <c r="O19" i="7"/>
  <c r="R19" i="7" s="1"/>
  <c r="Q17" i="7"/>
  <c r="T17" i="7" s="1"/>
  <c r="W17" i="7" s="1"/>
  <c r="Z17" i="7" s="1"/>
  <c r="AC17" i="7" s="1"/>
  <c r="AF17" i="7" s="1"/>
  <c r="AI17" i="7" s="1"/>
  <c r="AL17" i="7" s="1"/>
  <c r="AO17" i="7" s="1"/>
  <c r="AR17" i="7" s="1"/>
  <c r="AU17" i="7" s="1"/>
  <c r="AX17" i="7" s="1"/>
  <c r="O17" i="7"/>
  <c r="Q15" i="7"/>
  <c r="T15" i="7" s="1"/>
  <c r="W15" i="7" s="1"/>
  <c r="Z15" i="7" s="1"/>
  <c r="AC15" i="7" s="1"/>
  <c r="AF15" i="7" s="1"/>
  <c r="AI15" i="7" s="1"/>
  <c r="AL15" i="7" s="1"/>
  <c r="AO15" i="7" s="1"/>
  <c r="AR15" i="7" s="1"/>
  <c r="AU15" i="7" s="1"/>
  <c r="AX15" i="7" s="1"/>
  <c r="O15" i="7"/>
  <c r="R15" i="7" s="1"/>
  <c r="U15" i="7" s="1"/>
  <c r="Q13" i="7"/>
  <c r="T13" i="7" s="1"/>
  <c r="W13" i="7" s="1"/>
  <c r="Z13" i="7" s="1"/>
  <c r="AC13" i="7" s="1"/>
  <c r="AF13" i="7" s="1"/>
  <c r="AI13" i="7" s="1"/>
  <c r="AL13" i="7" s="1"/>
  <c r="AO13" i="7" s="1"/>
  <c r="AR13" i="7" s="1"/>
  <c r="AU13" i="7" s="1"/>
  <c r="AX13" i="7" s="1"/>
  <c r="O13" i="7"/>
  <c r="R13" i="7" s="1"/>
  <c r="O59" i="7"/>
  <c r="O57" i="7"/>
  <c r="O55" i="7"/>
  <c r="O53" i="7"/>
  <c r="O51" i="7"/>
  <c r="R51" i="7" s="1"/>
  <c r="U51" i="7" s="1"/>
  <c r="G51" i="7" s="1"/>
  <c r="O58" i="7"/>
  <c r="O56" i="7"/>
  <c r="R56" i="7" s="1"/>
  <c r="U56" i="7" s="1"/>
  <c r="G56" i="7" s="1"/>
  <c r="R55" i="7"/>
  <c r="U55" i="7" s="1"/>
  <c r="G55" i="7" s="1"/>
  <c r="O54" i="7"/>
  <c r="R54" i="7" s="1"/>
  <c r="R53" i="7"/>
  <c r="O52" i="7"/>
  <c r="O50" i="7"/>
  <c r="R50" i="7" s="1"/>
  <c r="AA44" i="7"/>
  <c r="AA43" i="7"/>
  <c r="O48" i="7"/>
  <c r="R48" i="7" s="1"/>
  <c r="O46" i="7"/>
  <c r="O42" i="7"/>
  <c r="O40" i="7"/>
  <c r="O38" i="7"/>
  <c r="O36" i="7"/>
  <c r="O34" i="7"/>
  <c r="O32" i="7"/>
  <c r="O30" i="7"/>
  <c r="O28" i="7"/>
  <c r="O26" i="7"/>
  <c r="O24" i="7"/>
  <c r="R24" i="7" s="1"/>
  <c r="O7" i="7"/>
  <c r="R7" i="7" s="1"/>
  <c r="U7" i="7" s="1"/>
  <c r="G7" i="7" s="1"/>
  <c r="O5" i="7"/>
  <c r="R23" i="7"/>
  <c r="O22" i="7"/>
  <c r="O18" i="7"/>
  <c r="O14" i="7"/>
  <c r="R14" i="7" s="1"/>
  <c r="O12" i="7"/>
  <c r="R12" i="7" s="1"/>
  <c r="O10" i="7"/>
  <c r="R10" i="7" s="1"/>
  <c r="O9" i="7"/>
  <c r="R9" i="7" s="1"/>
  <c r="O8" i="7"/>
  <c r="R8" i="7" s="1"/>
  <c r="U8" i="7" s="1"/>
  <c r="G8" i="7" s="1"/>
  <c r="Q49" i="7"/>
  <c r="T49" i="7" s="1"/>
  <c r="W49" i="7" s="1"/>
  <c r="Z49" i="7" s="1"/>
  <c r="AC49" i="7" s="1"/>
  <c r="AF49" i="7" s="1"/>
  <c r="AI49" i="7" s="1"/>
  <c r="AL49" i="7" s="1"/>
  <c r="AO49" i="7" s="1"/>
  <c r="AR49" i="7" s="1"/>
  <c r="AU49" i="7" s="1"/>
  <c r="AX49" i="7" s="1"/>
  <c r="O49" i="7"/>
  <c r="R52" i="7"/>
  <c r="U52" i="7" s="1"/>
  <c r="G52" i="7" s="1"/>
  <c r="R46" i="7"/>
  <c r="U46" i="7" s="1"/>
  <c r="G46" i="7" s="1"/>
  <c r="R25" i="7"/>
  <c r="R22" i="7"/>
  <c r="U22" i="7" s="1"/>
  <c r="G22" i="7" s="1"/>
  <c r="R18" i="7"/>
  <c r="U18" i="7" s="1"/>
  <c r="G18" i="7" s="1"/>
  <c r="O6" i="7"/>
  <c r="R21" i="7"/>
  <c r="O20" i="7"/>
  <c r="R17" i="7"/>
  <c r="O16" i="7"/>
  <c r="O11" i="7"/>
  <c r="Q61" i="7"/>
  <c r="T61" i="7" s="1"/>
  <c r="W61" i="7" s="1"/>
  <c r="Z61" i="7" s="1"/>
  <c r="AC61" i="7" s="1"/>
  <c r="AF61" i="7" s="1"/>
  <c r="AI61" i="7" s="1"/>
  <c r="AL61" i="7" s="1"/>
  <c r="AO61" i="7" s="1"/>
  <c r="AR61" i="7" s="1"/>
  <c r="AU61" i="7" s="1"/>
  <c r="AX61" i="7" s="1"/>
  <c r="O61" i="7"/>
  <c r="U53" i="7" l="1"/>
  <c r="R28" i="7"/>
  <c r="U28" i="7" s="1"/>
  <c r="R31" i="7"/>
  <c r="U31" i="7" s="1"/>
  <c r="G53" i="7"/>
  <c r="X53" i="7"/>
  <c r="AA53" i="7" s="1"/>
  <c r="U60" i="7"/>
  <c r="X60" i="7" s="1"/>
  <c r="AA60" i="7" s="1"/>
  <c r="R59" i="7"/>
  <c r="U59" i="7" s="1"/>
  <c r="R5" i="7"/>
  <c r="U5" i="7" s="1"/>
  <c r="G5" i="7" s="1"/>
  <c r="R27" i="7"/>
  <c r="U27" i="7" s="1"/>
  <c r="R35" i="7"/>
  <c r="R45" i="7"/>
  <c r="U45" i="7" s="1"/>
  <c r="R57" i="7"/>
  <c r="U14" i="7"/>
  <c r="G14" i="7" s="1"/>
  <c r="U35" i="7"/>
  <c r="AD43" i="7"/>
  <c r="AG43" i="7" s="1"/>
  <c r="AD44" i="7"/>
  <c r="AG44" i="7" s="1"/>
  <c r="G15" i="7"/>
  <c r="X15" i="7"/>
  <c r="AA15" i="7" s="1"/>
  <c r="AD15" i="7" s="1"/>
  <c r="AG15" i="7" s="1"/>
  <c r="G45" i="7"/>
  <c r="X45" i="7"/>
  <c r="G35" i="7"/>
  <c r="U25" i="7"/>
  <c r="G25" i="7" s="1"/>
  <c r="R11" i="7"/>
  <c r="U11" i="7" s="1"/>
  <c r="G11" i="7" s="1"/>
  <c r="U12" i="7"/>
  <c r="X8" i="7"/>
  <c r="U10" i="7"/>
  <c r="R20" i="7"/>
  <c r="X22" i="7"/>
  <c r="R26" i="7"/>
  <c r="U29" i="7"/>
  <c r="R34" i="7"/>
  <c r="R36" i="7"/>
  <c r="R42" i="7"/>
  <c r="R49" i="7"/>
  <c r="X46" i="7"/>
  <c r="AA46" i="7" s="1"/>
  <c r="U13" i="7"/>
  <c r="G13" i="7" s="1"/>
  <c r="U17" i="7"/>
  <c r="U21" i="7"/>
  <c r="G21" i="7" s="1"/>
  <c r="U37" i="7"/>
  <c r="U39" i="7"/>
  <c r="U41" i="7"/>
  <c r="U47" i="7"/>
  <c r="R58" i="7"/>
  <c r="G60" i="7"/>
  <c r="U9" i="7"/>
  <c r="X9" i="7" s="1"/>
  <c r="AA9" i="7" s="1"/>
  <c r="R32" i="7"/>
  <c r="R38" i="7"/>
  <c r="U48" i="7"/>
  <c r="X48" i="7" s="1"/>
  <c r="U50" i="7"/>
  <c r="X51" i="7"/>
  <c r="U54" i="7"/>
  <c r="X55" i="7"/>
  <c r="X7" i="7"/>
  <c r="AA7" i="7" s="1"/>
  <c r="AA8" i="7"/>
  <c r="U20" i="7"/>
  <c r="G20" i="7" s="1"/>
  <c r="AA22" i="7"/>
  <c r="R6" i="7"/>
  <c r="R16" i="7"/>
  <c r="X18" i="7"/>
  <c r="U24" i="7"/>
  <c r="X25" i="7"/>
  <c r="R30" i="7"/>
  <c r="U33" i="7"/>
  <c r="R40" i="7"/>
  <c r="X52" i="7"/>
  <c r="X56" i="7"/>
  <c r="U19" i="7"/>
  <c r="U23" i="7"/>
  <c r="R61" i="7"/>
  <c r="U61" i="7" s="1"/>
  <c r="X61" i="7" s="1"/>
  <c r="AA61" i="7" s="1"/>
  <c r="G28" i="7" l="1"/>
  <c r="X28" i="7"/>
  <c r="G31" i="7"/>
  <c r="X31" i="7"/>
  <c r="AA31" i="7" s="1"/>
  <c r="X10" i="7"/>
  <c r="AA10" i="7" s="1"/>
  <c r="G59" i="7"/>
  <c r="X59" i="7"/>
  <c r="X35" i="7"/>
  <c r="AA35" i="7" s="1"/>
  <c r="AD35" i="7" s="1"/>
  <c r="U57" i="7"/>
  <c r="AA45" i="7"/>
  <c r="AD45" i="7" s="1"/>
  <c r="X5" i="7"/>
  <c r="AA5" i="7" s="1"/>
  <c r="X21" i="7"/>
  <c r="AA21" i="7" s="1"/>
  <c r="X13" i="7"/>
  <c r="AA13" i="7" s="1"/>
  <c r="AA59" i="7"/>
  <c r="X11" i="7"/>
  <c r="AA11" i="7" s="1"/>
  <c r="X14" i="7"/>
  <c r="AA14" i="7" s="1"/>
  <c r="AD60" i="7"/>
  <c r="AG60" i="7" s="1"/>
  <c r="G23" i="7"/>
  <c r="X23" i="7"/>
  <c r="AA23" i="7" s="1"/>
  <c r="G19" i="7"/>
  <c r="X19" i="7"/>
  <c r="AA19" i="7" s="1"/>
  <c r="U30" i="7"/>
  <c r="G30" i="7" s="1"/>
  <c r="G54" i="7"/>
  <c r="G48" i="7"/>
  <c r="U32" i="7"/>
  <c r="G9" i="7"/>
  <c r="AD9" i="7"/>
  <c r="G47" i="7"/>
  <c r="X47" i="7"/>
  <c r="G39" i="7"/>
  <c r="X39" i="7"/>
  <c r="G17" i="7"/>
  <c r="AD46" i="7"/>
  <c r="AG46" i="7" s="1"/>
  <c r="U42" i="7"/>
  <c r="U36" i="7"/>
  <c r="X36" i="7" s="1"/>
  <c r="G29" i="7"/>
  <c r="X29" i="7"/>
  <c r="U26" i="7"/>
  <c r="AD8" i="7"/>
  <c r="AG8" i="7" s="1"/>
  <c r="AA48" i="7"/>
  <c r="AD48" i="7" s="1"/>
  <c r="AA28" i="7"/>
  <c r="AG28" i="7" s="1"/>
  <c r="U6" i="7"/>
  <c r="G6" i="7" s="1"/>
  <c r="AD28" i="7"/>
  <c r="X20" i="7"/>
  <c r="AA20" i="7" s="1"/>
  <c r="AA55" i="7"/>
  <c r="AA51" i="7"/>
  <c r="AD51" i="7" s="1"/>
  <c r="AA56" i="7"/>
  <c r="AA52" i="7"/>
  <c r="X32" i="7"/>
  <c r="X17" i="7"/>
  <c r="AJ44" i="7"/>
  <c r="AM44" i="7" s="1"/>
  <c r="AP44" i="7" s="1"/>
  <c r="U40" i="7"/>
  <c r="G33" i="7"/>
  <c r="X33" i="7"/>
  <c r="AA33" i="7" s="1"/>
  <c r="G24" i="7"/>
  <c r="X24" i="7"/>
  <c r="AD7" i="7"/>
  <c r="AG7" i="7" s="1"/>
  <c r="AJ7" i="7" s="1"/>
  <c r="G50" i="7"/>
  <c r="U38" i="7"/>
  <c r="X38" i="7" s="1"/>
  <c r="G27" i="7"/>
  <c r="X27" i="7"/>
  <c r="AA27" i="7" s="1"/>
  <c r="U58" i="7"/>
  <c r="X58" i="7" s="1"/>
  <c r="G41" i="7"/>
  <c r="X41" i="7"/>
  <c r="G37" i="7"/>
  <c r="X37" i="7"/>
  <c r="AA37" i="7" s="1"/>
  <c r="U49" i="7"/>
  <c r="U34" i="7"/>
  <c r="G10" i="7"/>
  <c r="G12" i="7"/>
  <c r="X12" i="7"/>
  <c r="AD31" i="7"/>
  <c r="AD22" i="7"/>
  <c r="X54" i="7"/>
  <c r="X50" i="7"/>
  <c r="AD55" i="7"/>
  <c r="AD53" i="7"/>
  <c r="AA18" i="7"/>
  <c r="AD18" i="7" s="1"/>
  <c r="U16" i="7"/>
  <c r="G16" i="7" s="1"/>
  <c r="AA25" i="7"/>
  <c r="AA39" i="7"/>
  <c r="AJ43" i="7"/>
  <c r="AJ15" i="7"/>
  <c r="AD61" i="7"/>
  <c r="AD5" i="7" l="1"/>
  <c r="AG5" i="7" s="1"/>
  <c r="AJ5" i="7" s="1"/>
  <c r="AD10" i="7"/>
  <c r="AG10" i="7" s="1"/>
  <c r="AD21" i="7"/>
  <c r="AG45" i="7"/>
  <c r="AJ45" i="7" s="1"/>
  <c r="AM45" i="7" s="1"/>
  <c r="AD14" i="7"/>
  <c r="AG14" i="7" s="1"/>
  <c r="AJ14" i="7" s="1"/>
  <c r="AG35" i="7"/>
  <c r="AJ35" i="7" s="1"/>
  <c r="G57" i="7"/>
  <c r="X57" i="7"/>
  <c r="X30" i="7"/>
  <c r="AA30" i="7" s="1"/>
  <c r="AD59" i="7"/>
  <c r="AG59" i="7" s="1"/>
  <c r="AJ59" i="7" s="1"/>
  <c r="AD13" i="7"/>
  <c r="AG13" i="7" s="1"/>
  <c r="AJ13" i="7" s="1"/>
  <c r="AM13" i="7" s="1"/>
  <c r="AS44" i="7"/>
  <c r="AV44" i="7" s="1"/>
  <c r="AY44" i="7" s="1"/>
  <c r="AA12" i="7"/>
  <c r="G34" i="7"/>
  <c r="G49" i="7"/>
  <c r="G58" i="7"/>
  <c r="G40" i="7"/>
  <c r="AG51" i="7"/>
  <c r="AJ51" i="7" s="1"/>
  <c r="AD20" i="7"/>
  <c r="AJ8" i="7"/>
  <c r="G26" i="7"/>
  <c r="G36" i="7"/>
  <c r="AA36" i="7"/>
  <c r="AD36" i="7" s="1"/>
  <c r="AG36" i="7" s="1"/>
  <c r="AJ46" i="7"/>
  <c r="AD39" i="7"/>
  <c r="AG39" i="7" s="1"/>
  <c r="AJ39" i="7" s="1"/>
  <c r="AA47" i="7"/>
  <c r="AD47" i="7" s="1"/>
  <c r="AD33" i="7"/>
  <c r="X34" i="7"/>
  <c r="AM7" i="7"/>
  <c r="AA24" i="7"/>
  <c r="AJ28" i="7"/>
  <c r="AG21" i="7"/>
  <c r="AG22" i="7"/>
  <c r="AD24" i="7"/>
  <c r="AD25" i="7"/>
  <c r="AG31" i="7"/>
  <c r="X40" i="7"/>
  <c r="AA40" i="7" s="1"/>
  <c r="AD40" i="7" s="1"/>
  <c r="X26" i="7"/>
  <c r="X42" i="7"/>
  <c r="AA42" i="7" s="1"/>
  <c r="AD42" i="7" s="1"/>
  <c r="AG9" i="7"/>
  <c r="AG48" i="7"/>
  <c r="X6" i="7"/>
  <c r="AA6" i="7" s="1"/>
  <c r="AG18" i="7"/>
  <c r="AD52" i="7"/>
  <c r="AG52" i="7" s="1"/>
  <c r="AG53" i="7"/>
  <c r="AD19" i="7"/>
  <c r="AJ60" i="7"/>
  <c r="AD37" i="7"/>
  <c r="AD27" i="7"/>
  <c r="G38" i="7"/>
  <c r="AA38" i="7"/>
  <c r="AD38" i="7" s="1"/>
  <c r="AA17" i="7"/>
  <c r="AD17" i="7" s="1"/>
  <c r="AG55" i="7"/>
  <c r="AJ55" i="7" s="1"/>
  <c r="G42" i="7"/>
  <c r="G32" i="7"/>
  <c r="AA32" i="7"/>
  <c r="AD32" i="7" s="1"/>
  <c r="AM43" i="7"/>
  <c r="AP43" i="7" s="1"/>
  <c r="AD23" i="7"/>
  <c r="X49" i="7"/>
  <c r="AA58" i="7"/>
  <c r="AG23" i="7"/>
  <c r="AG25" i="7"/>
  <c r="AJ25" i="7" s="1"/>
  <c r="AD11" i="7"/>
  <c r="AA50" i="7"/>
  <c r="AA54" i="7"/>
  <c r="AM15" i="7"/>
  <c r="AA29" i="7"/>
  <c r="X16" i="7"/>
  <c r="AJ53" i="7"/>
  <c r="AM53" i="7" s="1"/>
  <c r="AP53" i="7" s="1"/>
  <c r="AS53" i="7" s="1"/>
  <c r="AV53" i="7" s="1"/>
  <c r="AY53" i="7" s="1"/>
  <c r="AD56" i="7"/>
  <c r="AA41" i="7"/>
  <c r="AG61" i="7"/>
  <c r="AJ10" i="7" l="1"/>
  <c r="AM10" i="7" s="1"/>
  <c r="AG32" i="7"/>
  <c r="AA57" i="7"/>
  <c r="AD57" i="7" s="1"/>
  <c r="AJ32" i="7"/>
  <c r="AM39" i="7"/>
  <c r="AP39" i="7" s="1"/>
  <c r="AS39" i="7" s="1"/>
  <c r="AV39" i="7" s="1"/>
  <c r="AY39" i="7" s="1"/>
  <c r="AM55" i="7"/>
  <c r="AP55" i="7" s="1"/>
  <c r="AS55" i="7" s="1"/>
  <c r="AV55" i="7" s="1"/>
  <c r="AY55" i="7" s="1"/>
  <c r="BB53" i="7"/>
  <c r="BE53" i="7" s="1"/>
  <c r="BH53" i="7" s="1"/>
  <c r="CE53" i="7"/>
  <c r="CE44" i="7"/>
  <c r="BE44" i="7"/>
  <c r="BB44" i="7"/>
  <c r="BW44" i="7"/>
  <c r="BZ44" i="7" s="1"/>
  <c r="CC44" i="7"/>
  <c r="AP45" i="7"/>
  <c r="AS45" i="7" s="1"/>
  <c r="AV45" i="7" s="1"/>
  <c r="AY45" i="7" s="1"/>
  <c r="AG17" i="7"/>
  <c r="AJ17" i="7" s="1"/>
  <c r="AM35" i="7"/>
  <c r="AP35" i="7" s="1"/>
  <c r="AJ48" i="7"/>
  <c r="AM48" i="7" s="1"/>
  <c r="AP48" i="7" s="1"/>
  <c r="AS48" i="7" s="1"/>
  <c r="AV48" i="7" s="1"/>
  <c r="AY48" i="7" s="1"/>
  <c r="CE48" i="7" s="1"/>
  <c r="AJ9" i="7"/>
  <c r="AM9" i="7" s="1"/>
  <c r="AP9" i="7" s="1"/>
  <c r="AS9" i="7" s="1"/>
  <c r="AV9" i="7" s="1"/>
  <c r="AY9" i="7" s="1"/>
  <c r="CE9" i="7" s="1"/>
  <c r="AJ31" i="7"/>
  <c r="AM31" i="7" s="1"/>
  <c r="AP31" i="7" s="1"/>
  <c r="AS31" i="7" s="1"/>
  <c r="AV31" i="7" s="1"/>
  <c r="AY31" i="7" s="1"/>
  <c r="AA16" i="7"/>
  <c r="AD16" i="7" s="1"/>
  <c r="AG16" i="7" s="1"/>
  <c r="AJ16" i="7" s="1"/>
  <c r="AM16" i="7" s="1"/>
  <c r="AP16" i="7" s="1"/>
  <c r="AS16" i="7" s="1"/>
  <c r="AP15" i="7"/>
  <c r="AS15" i="7" s="1"/>
  <c r="AV15" i="7" s="1"/>
  <c r="AY15" i="7" s="1"/>
  <c r="CE15" i="7" s="1"/>
  <c r="AD29" i="7"/>
  <c r="AG29" i="7" s="1"/>
  <c r="AJ29" i="7" s="1"/>
  <c r="AM29" i="7" s="1"/>
  <c r="AP29" i="7" s="1"/>
  <c r="AS29" i="7" s="1"/>
  <c r="AV29" i="7" s="1"/>
  <c r="AY29" i="7" s="1"/>
  <c r="AD50" i="7"/>
  <c r="AJ23" i="7"/>
  <c r="AG56" i="7"/>
  <c r="AJ56" i="7" s="1"/>
  <c r="AM56" i="7" s="1"/>
  <c r="AP56" i="7" s="1"/>
  <c r="AS56" i="7" s="1"/>
  <c r="AV56" i="7" s="1"/>
  <c r="AY56" i="7" s="1"/>
  <c r="CC53" i="7"/>
  <c r="AG40" i="7"/>
  <c r="AJ40" i="7"/>
  <c r="AM40" i="7" s="1"/>
  <c r="AP40" i="7" s="1"/>
  <c r="AG50" i="7"/>
  <c r="AJ50" i="7" s="1"/>
  <c r="AM50" i="7" s="1"/>
  <c r="AP50" i="7" s="1"/>
  <c r="AS50" i="7" s="1"/>
  <c r="AV50" i="7" s="1"/>
  <c r="AY50" i="7" s="1"/>
  <c r="AG38" i="7"/>
  <c r="AJ18" i="7"/>
  <c r="AD54" i="7"/>
  <c r="AS43" i="7"/>
  <c r="AV43" i="7" s="1"/>
  <c r="AY43" i="7" s="1"/>
  <c r="AP7" i="7"/>
  <c r="AS7" i="7" s="1"/>
  <c r="AV7" i="7" s="1"/>
  <c r="AY7" i="7" s="1"/>
  <c r="CE7" i="7" s="1"/>
  <c r="AD30" i="7"/>
  <c r="AM32" i="7"/>
  <c r="AP32" i="7"/>
  <c r="AS32" i="7" s="1"/>
  <c r="AV32" i="7" s="1"/>
  <c r="AY32" i="7" s="1"/>
  <c r="AM60" i="7"/>
  <c r="AG19" i="7"/>
  <c r="AJ52" i="7"/>
  <c r="AM52" i="7" s="1"/>
  <c r="AP52" i="7" s="1"/>
  <c r="AS52" i="7" s="1"/>
  <c r="AV52" i="7" s="1"/>
  <c r="AY52" i="7" s="1"/>
  <c r="AD6" i="7"/>
  <c r="AG6" i="7" s="1"/>
  <c r="AJ6" i="7" s="1"/>
  <c r="AM6" i="7" s="1"/>
  <c r="AP6" i="7" s="1"/>
  <c r="AS6" i="7" s="1"/>
  <c r="AV6" i="7" s="1"/>
  <c r="AY6" i="7" s="1"/>
  <c r="AM28" i="7"/>
  <c r="AP28" i="7" s="1"/>
  <c r="AG33" i="7"/>
  <c r="AG47" i="7"/>
  <c r="AM46" i="7"/>
  <c r="AM8" i="7"/>
  <c r="AP8" i="7" s="1"/>
  <c r="AS8" i="7" s="1"/>
  <c r="AV8" i="7" s="1"/>
  <c r="AY8" i="7" s="1"/>
  <c r="AG20" i="7"/>
  <c r="AJ20" i="7" s="1"/>
  <c r="AM20" i="7" s="1"/>
  <c r="AP20" i="7" s="1"/>
  <c r="AS20" i="7" s="1"/>
  <c r="AV20" i="7" s="1"/>
  <c r="AY20" i="7" s="1"/>
  <c r="AM14" i="7"/>
  <c r="AP14" i="7" s="1"/>
  <c r="AS14" i="7" s="1"/>
  <c r="AV14" i="7" s="1"/>
  <c r="AY14" i="7" s="1"/>
  <c r="AG11" i="7"/>
  <c r="AJ11" i="7" s="1"/>
  <c r="AM11" i="7" s="1"/>
  <c r="AP11" i="7" s="1"/>
  <c r="AS11" i="7" s="1"/>
  <c r="AV11" i="7" s="1"/>
  <c r="AY11" i="7" s="1"/>
  <c r="AM5" i="7"/>
  <c r="AD41" i="7"/>
  <c r="AG41" i="7" s="1"/>
  <c r="AJ41" i="7" s="1"/>
  <c r="AM41" i="7" s="1"/>
  <c r="AP41" i="7" s="1"/>
  <c r="AS41" i="7" s="1"/>
  <c r="AG37" i="7"/>
  <c r="AJ37" i="7" s="1"/>
  <c r="AM37" i="7" s="1"/>
  <c r="AP37" i="7" s="1"/>
  <c r="BK53" i="7"/>
  <c r="BN53" i="7" s="1"/>
  <c r="BQ53" i="7" s="1"/>
  <c r="BT53" i="7" s="1"/>
  <c r="BW53" i="7" s="1"/>
  <c r="BZ53" i="7" s="1"/>
  <c r="AG54" i="7"/>
  <c r="AJ54" i="7" s="1"/>
  <c r="AM54" i="7" s="1"/>
  <c r="AP54" i="7" s="1"/>
  <c r="AS54" i="7" s="1"/>
  <c r="AV54" i="7" s="1"/>
  <c r="AY54" i="7" s="1"/>
  <c r="CE54" i="7" s="1"/>
  <c r="AG42" i="7"/>
  <c r="AJ21" i="7"/>
  <c r="AM25" i="7"/>
  <c r="AP25" i="7" s="1"/>
  <c r="AS25" i="7" s="1"/>
  <c r="AG27" i="7"/>
  <c r="AJ36" i="7"/>
  <c r="AA26" i="7"/>
  <c r="AM51" i="7"/>
  <c r="AM59" i="7"/>
  <c r="AP59" i="7" s="1"/>
  <c r="AS59" i="7" s="1"/>
  <c r="AV59" i="7" s="1"/>
  <c r="AY59" i="7" s="1"/>
  <c r="CE59" i="7" s="1"/>
  <c r="BH44" i="7"/>
  <c r="BK44" i="7" s="1"/>
  <c r="BN44" i="7" s="1"/>
  <c r="BQ44" i="7" s="1"/>
  <c r="BT44" i="7" s="1"/>
  <c r="AG24" i="7"/>
  <c r="AJ24" i="7" s="1"/>
  <c r="AM24" i="7" s="1"/>
  <c r="AP24" i="7" s="1"/>
  <c r="AS24" i="7" s="1"/>
  <c r="AD58" i="7"/>
  <c r="AA49" i="7"/>
  <c r="AA34" i="7"/>
  <c r="AD34" i="7" s="1"/>
  <c r="AD12" i="7"/>
  <c r="AJ22" i="7"/>
  <c r="AM22" i="7" s="1"/>
  <c r="AP22" i="7" s="1"/>
  <c r="AS22" i="7" s="1"/>
  <c r="AV22" i="7" s="1"/>
  <c r="AY22" i="7" s="1"/>
  <c r="AP13" i="7"/>
  <c r="AS13" i="7" s="1"/>
  <c r="AV13" i="7" s="1"/>
  <c r="AY13" i="7" s="1"/>
  <c r="AJ61" i="7"/>
  <c r="AP10" i="7" l="1"/>
  <c r="AS10" i="7" s="1"/>
  <c r="AG57" i="7"/>
  <c r="AJ57" i="7" s="1"/>
  <c r="AM57" i="7" s="1"/>
  <c r="AP57" i="7" s="1"/>
  <c r="AS57" i="7" s="1"/>
  <c r="AV57" i="7" s="1"/>
  <c r="AY57" i="7" s="1"/>
  <c r="CE57" i="7" s="1"/>
  <c r="BT15" i="7"/>
  <c r="BW15" i="7" s="1"/>
  <c r="BZ15" i="7" s="1"/>
  <c r="CC15" i="7" s="1"/>
  <c r="AV25" i="7"/>
  <c r="BN15" i="7"/>
  <c r="BQ15" i="7" s="1"/>
  <c r="BB15" i="7"/>
  <c r="BE15" i="7" s="1"/>
  <c r="BH15" i="7" s="1"/>
  <c r="BK15" i="7" s="1"/>
  <c r="AV16" i="7"/>
  <c r="AY16" i="7" s="1"/>
  <c r="AS35" i="7"/>
  <c r="AV35" i="7" s="1"/>
  <c r="AY35" i="7" s="1"/>
  <c r="AS28" i="7"/>
  <c r="AV28" i="7" s="1"/>
  <c r="AY28" i="7" s="1"/>
  <c r="CE22" i="7"/>
  <c r="BB22" i="7"/>
  <c r="BE22" i="7" s="1"/>
  <c r="BH22" i="7" s="1"/>
  <c r="BK22" i="7" s="1"/>
  <c r="BN22" i="7" s="1"/>
  <c r="BQ22" i="7" s="1"/>
  <c r="BT22" i="7" s="1"/>
  <c r="BW22" i="7" s="1"/>
  <c r="BZ22" i="7" s="1"/>
  <c r="CC22" i="7" s="1"/>
  <c r="BB16" i="7"/>
  <c r="BE16" i="7" s="1"/>
  <c r="BH16" i="7" s="1"/>
  <c r="BK16" i="7" s="1"/>
  <c r="BN16" i="7" s="1"/>
  <c r="BQ16" i="7" s="1"/>
  <c r="BT16" i="7" s="1"/>
  <c r="BW16" i="7" s="1"/>
  <c r="BZ16" i="7" s="1"/>
  <c r="CC16" i="7" s="1"/>
  <c r="BB11" i="7"/>
  <c r="BE11" i="7" s="1"/>
  <c r="BH11" i="7" s="1"/>
  <c r="BK11" i="7" s="1"/>
  <c r="BN11" i="7" s="1"/>
  <c r="BQ11" i="7" s="1"/>
  <c r="BT11" i="7" s="1"/>
  <c r="BW11" i="7" s="1"/>
  <c r="BZ11" i="7" s="1"/>
  <c r="CC11" i="7" s="1"/>
  <c r="CE11" i="7"/>
  <c r="CE20" i="7"/>
  <c r="BB20" i="7"/>
  <c r="BE20" i="7" s="1"/>
  <c r="BH20" i="7" s="1"/>
  <c r="BK20" i="7" s="1"/>
  <c r="CE8" i="7"/>
  <c r="BB8" i="7"/>
  <c r="BE8" i="7" s="1"/>
  <c r="BH8" i="7" s="1"/>
  <c r="BK8" i="7" s="1"/>
  <c r="BN8" i="7" s="1"/>
  <c r="BQ8" i="7" s="1"/>
  <c r="CE52" i="7"/>
  <c r="BB52" i="7"/>
  <c r="BE52" i="7" s="1"/>
  <c r="BH52" i="7" s="1"/>
  <c r="BK52" i="7" s="1"/>
  <c r="BN52" i="7" s="1"/>
  <c r="BQ52" i="7" s="1"/>
  <c r="BT52" i="7" s="1"/>
  <c r="BW52" i="7" s="1"/>
  <c r="BZ52" i="7" s="1"/>
  <c r="CC52" i="7" s="1"/>
  <c r="CE50" i="7"/>
  <c r="BB50" i="7"/>
  <c r="BE50" i="7" s="1"/>
  <c r="BH50" i="7" s="1"/>
  <c r="BK50" i="7" s="1"/>
  <c r="BN50" i="7" s="1"/>
  <c r="BQ50" i="7" s="1"/>
  <c r="BT50" i="7" s="1"/>
  <c r="BW50" i="7" s="1"/>
  <c r="BZ50" i="7" s="1"/>
  <c r="CC50" i="7" s="1"/>
  <c r="CE56" i="7"/>
  <c r="BB56" i="7"/>
  <c r="BE56" i="7" s="1"/>
  <c r="BH56" i="7" s="1"/>
  <c r="BK56" i="7" s="1"/>
  <c r="BN56" i="7" s="1"/>
  <c r="BQ56" i="7" s="1"/>
  <c r="BT56" i="7" s="1"/>
  <c r="BW56" i="7" s="1"/>
  <c r="BZ56" i="7" s="1"/>
  <c r="CC56" i="7" s="1"/>
  <c r="CE31" i="7"/>
  <c r="BB31" i="7"/>
  <c r="BE31" i="7" s="1"/>
  <c r="BH31" i="7" s="1"/>
  <c r="BK31" i="7" s="1"/>
  <c r="BN31" i="7" s="1"/>
  <c r="BQ31" i="7" s="1"/>
  <c r="BT31" i="7" s="1"/>
  <c r="BW31" i="7" s="1"/>
  <c r="BZ31" i="7" s="1"/>
  <c r="CC31" i="7" s="1"/>
  <c r="CE45" i="7"/>
  <c r="BB45" i="7"/>
  <c r="BE45" i="7" s="1"/>
  <c r="BH45" i="7" s="1"/>
  <c r="BK45" i="7" s="1"/>
  <c r="BN45" i="7" s="1"/>
  <c r="BQ45" i="7" s="1"/>
  <c r="BT45" i="7" s="1"/>
  <c r="BW45" i="7" s="1"/>
  <c r="BZ45" i="7" s="1"/>
  <c r="CC45" i="7" s="1"/>
  <c r="CE55" i="7"/>
  <c r="BB55" i="7"/>
  <c r="BE55" i="7" s="1"/>
  <c r="BH55" i="7" s="1"/>
  <c r="BK55" i="7" s="1"/>
  <c r="BN55" i="7" s="1"/>
  <c r="BQ55" i="7" s="1"/>
  <c r="BT55" i="7" s="1"/>
  <c r="BW55" i="7" s="1"/>
  <c r="BZ55" i="7" s="1"/>
  <c r="CC55" i="7" s="1"/>
  <c r="CE13" i="7"/>
  <c r="BB13" i="7"/>
  <c r="BE13" i="7" s="1"/>
  <c r="BH13" i="7" s="1"/>
  <c r="BK13" i="7" s="1"/>
  <c r="BN13" i="7" s="1"/>
  <c r="BQ13" i="7" s="1"/>
  <c r="BT13" i="7" s="1"/>
  <c r="BW13" i="7" s="1"/>
  <c r="BZ13" i="7" s="1"/>
  <c r="CC13" i="7" s="1"/>
  <c r="CE14" i="7"/>
  <c r="BB14" i="7"/>
  <c r="BE14" i="7" s="1"/>
  <c r="BH14" i="7" s="1"/>
  <c r="BK14" i="7" s="1"/>
  <c r="BN14" i="7" s="1"/>
  <c r="BQ14" i="7" s="1"/>
  <c r="CE6" i="7"/>
  <c r="BB6" i="7"/>
  <c r="BE6" i="7" s="1"/>
  <c r="BH6" i="7" s="1"/>
  <c r="BK6" i="7" s="1"/>
  <c r="BN6" i="7" s="1"/>
  <c r="BQ6" i="7" s="1"/>
  <c r="BT6" i="7" s="1"/>
  <c r="BW6" i="7" s="1"/>
  <c r="BZ6" i="7" s="1"/>
  <c r="CC6" i="7" s="1"/>
  <c r="CE32" i="7"/>
  <c r="BB32" i="7"/>
  <c r="BE32" i="7" s="1"/>
  <c r="BH32" i="7" s="1"/>
  <c r="BK32" i="7" s="1"/>
  <c r="BN32" i="7" s="1"/>
  <c r="BQ32" i="7" s="1"/>
  <c r="BT32" i="7" s="1"/>
  <c r="BW32" i="7" s="1"/>
  <c r="BZ32" i="7" s="1"/>
  <c r="CC32" i="7" s="1"/>
  <c r="BB29" i="7"/>
  <c r="BE29" i="7" s="1"/>
  <c r="BH29" i="7" s="1"/>
  <c r="BK29" i="7" s="1"/>
  <c r="BN29" i="7" s="1"/>
  <c r="BQ29" i="7" s="1"/>
  <c r="CE29" i="7"/>
  <c r="BB39" i="7"/>
  <c r="BE39" i="7" s="1"/>
  <c r="BH39" i="7" s="1"/>
  <c r="BK39" i="7" s="1"/>
  <c r="BN39" i="7" s="1"/>
  <c r="BQ39" i="7" s="1"/>
  <c r="BT39" i="7" s="1"/>
  <c r="BW39" i="7" s="1"/>
  <c r="BZ39" i="7" s="1"/>
  <c r="CC39" i="7" s="1"/>
  <c r="CE39" i="7"/>
  <c r="CC9" i="7"/>
  <c r="CE43" i="7"/>
  <c r="BB43" i="7"/>
  <c r="BE43" i="7" s="1"/>
  <c r="BH43" i="7" s="1"/>
  <c r="BK43" i="7" s="1"/>
  <c r="BN43" i="7" s="1"/>
  <c r="BQ43" i="7" s="1"/>
  <c r="BT43" i="7" s="1"/>
  <c r="BW43" i="7" s="1"/>
  <c r="BZ43" i="7" s="1"/>
  <c r="CC43" i="7" s="1"/>
  <c r="AP60" i="7"/>
  <c r="AS60" i="7" s="1"/>
  <c r="AG30" i="7"/>
  <c r="AJ30" i="7" s="1"/>
  <c r="AM30" i="7" s="1"/>
  <c r="AP30" i="7" s="1"/>
  <c r="AM18" i="7"/>
  <c r="AP18" i="7" s="1"/>
  <c r="AS18" i="7" s="1"/>
  <c r="AV18" i="7" s="1"/>
  <c r="AY18" i="7" s="1"/>
  <c r="CE18" i="7" s="1"/>
  <c r="AM23" i="7"/>
  <c r="AP23" i="7" s="1"/>
  <c r="AS23" i="7" s="1"/>
  <c r="AV23" i="7" s="1"/>
  <c r="AY23" i="7" s="1"/>
  <c r="BZ48" i="7"/>
  <c r="CC48" i="7" s="1"/>
  <c r="BB48" i="7"/>
  <c r="BE48" i="7" s="1"/>
  <c r="BH48" i="7" s="1"/>
  <c r="BK48" i="7" s="1"/>
  <c r="BN48" i="7" s="1"/>
  <c r="BQ48" i="7" s="1"/>
  <c r="BT48" i="7" s="1"/>
  <c r="BW48" i="7" s="1"/>
  <c r="BT14" i="7"/>
  <c r="BW14" i="7" s="1"/>
  <c r="BZ14" i="7" s="1"/>
  <c r="CC14" i="7" s="1"/>
  <c r="AV24" i="7"/>
  <c r="AY24" i="7" s="1"/>
  <c r="AY25" i="7"/>
  <c r="BN25" i="7" s="1"/>
  <c r="BQ25" i="7" s="1"/>
  <c r="BT25" i="7" s="1"/>
  <c r="BW25" i="7" s="1"/>
  <c r="BZ25" i="7" s="1"/>
  <c r="CC25" i="7" s="1"/>
  <c r="AV41" i="7"/>
  <c r="AY41" i="7" s="1"/>
  <c r="BH41" i="7" s="1"/>
  <c r="BK41" i="7" s="1"/>
  <c r="BN41" i="7" s="1"/>
  <c r="BQ41" i="7" s="1"/>
  <c r="BT41" i="7" s="1"/>
  <c r="AJ38" i="7"/>
  <c r="AM38" i="7" s="1"/>
  <c r="AP38" i="7" s="1"/>
  <c r="AS38" i="7" s="1"/>
  <c r="AV38" i="7" s="1"/>
  <c r="AY38" i="7" s="1"/>
  <c r="CE38" i="7" s="1"/>
  <c r="BB9" i="7"/>
  <c r="BE9" i="7" s="1"/>
  <c r="BH9" i="7" s="1"/>
  <c r="BK9" i="7" s="1"/>
  <c r="BN9" i="7" s="1"/>
  <c r="BQ9" i="7" s="1"/>
  <c r="BT9" i="7" s="1"/>
  <c r="BW9" i="7" s="1"/>
  <c r="BZ9" i="7" s="1"/>
  <c r="BT29" i="7"/>
  <c r="BW29" i="7" s="1"/>
  <c r="BZ29" i="7" s="1"/>
  <c r="CC29" i="7" s="1"/>
  <c r="AG12" i="7"/>
  <c r="AJ12" i="7"/>
  <c r="AM12" i="7" s="1"/>
  <c r="AP12" i="7" s="1"/>
  <c r="AS12" i="7" s="1"/>
  <c r="AG34" i="7"/>
  <c r="AJ34" i="7" s="1"/>
  <c r="AM34" i="7" s="1"/>
  <c r="AP34" i="7" s="1"/>
  <c r="AG58" i="7"/>
  <c r="AJ27" i="7"/>
  <c r="AM27" i="7" s="1"/>
  <c r="AP27" i="7" s="1"/>
  <c r="AS27" i="7" s="1"/>
  <c r="AV27" i="7" s="1"/>
  <c r="AY27" i="7" s="1"/>
  <c r="AJ42" i="7"/>
  <c r="AM42" i="7" s="1"/>
  <c r="AP42" i="7" s="1"/>
  <c r="AS42" i="7" s="1"/>
  <c r="AS37" i="7"/>
  <c r="AV37" i="7" s="1"/>
  <c r="AY37" i="7" s="1"/>
  <c r="BZ8" i="7"/>
  <c r="CC8" i="7" s="1"/>
  <c r="BT8" i="7"/>
  <c r="BW8" i="7" s="1"/>
  <c r="AJ33" i="7"/>
  <c r="AM33" i="7" s="1"/>
  <c r="AP33" i="7" s="1"/>
  <c r="AS33" i="7" s="1"/>
  <c r="AV33" i="7" s="1"/>
  <c r="AY33" i="7" s="1"/>
  <c r="AJ19" i="7"/>
  <c r="AM19" i="7" s="1"/>
  <c r="AP19" i="7" s="1"/>
  <c r="AS19" i="7" s="1"/>
  <c r="AV19" i="7" s="1"/>
  <c r="AY19" i="7" s="1"/>
  <c r="AD49" i="7"/>
  <c r="AG49" i="7" s="1"/>
  <c r="AJ49" i="7" s="1"/>
  <c r="AM49" i="7" s="1"/>
  <c r="AP49" i="7" s="1"/>
  <c r="AS49" i="7" s="1"/>
  <c r="AV49" i="7" s="1"/>
  <c r="AY49" i="7" s="1"/>
  <c r="BB59" i="7"/>
  <c r="BE59" i="7" s="1"/>
  <c r="BH59" i="7" s="1"/>
  <c r="AP51" i="7"/>
  <c r="AS51" i="7" s="1"/>
  <c r="AV51" i="7" s="1"/>
  <c r="AY51" i="7" s="1"/>
  <c r="AD26" i="7"/>
  <c r="AG26" i="7" s="1"/>
  <c r="AJ26" i="7" s="1"/>
  <c r="AM26" i="7" s="1"/>
  <c r="AP26" i="7" s="1"/>
  <c r="AS26" i="7" s="1"/>
  <c r="AV26" i="7" s="1"/>
  <c r="AY26" i="7" s="1"/>
  <c r="BN20" i="7"/>
  <c r="BQ20" i="7" s="1"/>
  <c r="BT20" i="7" s="1"/>
  <c r="BW20" i="7" s="1"/>
  <c r="BZ20" i="7" s="1"/>
  <c r="CC20" i="7" s="1"/>
  <c r="AM36" i="7"/>
  <c r="AP36" i="7" s="1"/>
  <c r="AS36" i="7" s="1"/>
  <c r="AV36" i="7" s="1"/>
  <c r="AY36" i="7" s="1"/>
  <c r="AP46" i="7"/>
  <c r="AS46" i="7" s="1"/>
  <c r="AV46" i="7" s="1"/>
  <c r="AY46" i="7" s="1"/>
  <c r="CE46" i="7" s="1"/>
  <c r="AJ47" i="7"/>
  <c r="AS40" i="7"/>
  <c r="AV40" i="7" s="1"/>
  <c r="AY40" i="7" s="1"/>
  <c r="CE40" i="7" s="1"/>
  <c r="BW41" i="7"/>
  <c r="BZ41" i="7" s="1"/>
  <c r="CC41" i="7" s="1"/>
  <c r="BB54" i="7"/>
  <c r="BE54" i="7" s="1"/>
  <c r="BH54" i="7" s="1"/>
  <c r="BK54" i="7" s="1"/>
  <c r="BN54" i="7" s="1"/>
  <c r="BQ54" i="7" s="1"/>
  <c r="BT54" i="7" s="1"/>
  <c r="BW54" i="7" s="1"/>
  <c r="BZ54" i="7" s="1"/>
  <c r="CC54" i="7" s="1"/>
  <c r="AM17" i="7"/>
  <c r="AP17" i="7" s="1"/>
  <c r="AS17" i="7" s="1"/>
  <c r="AV17" i="7" s="1"/>
  <c r="AY17" i="7" s="1"/>
  <c r="AP5" i="7"/>
  <c r="AS5" i="7" s="1"/>
  <c r="AV5" i="7" s="1"/>
  <c r="AY5" i="7" s="1"/>
  <c r="CE5" i="7" s="1"/>
  <c r="BK59" i="7"/>
  <c r="BN59" i="7" s="1"/>
  <c r="BQ59" i="7" s="1"/>
  <c r="BT59" i="7" s="1"/>
  <c r="BW59" i="7" s="1"/>
  <c r="BZ59" i="7" s="1"/>
  <c r="CC59" i="7" s="1"/>
  <c r="AM21" i="7"/>
  <c r="AP21" i="7" s="1"/>
  <c r="AS21" i="7" s="1"/>
  <c r="AV21" i="7" s="1"/>
  <c r="BB7" i="7"/>
  <c r="BE7" i="7" s="1"/>
  <c r="BH7" i="7" s="1"/>
  <c r="BK7" i="7" s="1"/>
  <c r="BN7" i="7" s="1"/>
  <c r="BQ7" i="7" s="1"/>
  <c r="BT7" i="7" s="1"/>
  <c r="BW7" i="7" s="1"/>
  <c r="BZ7" i="7" s="1"/>
  <c r="CC7" i="7" s="1"/>
  <c r="AM61" i="7"/>
  <c r="AV10" i="7" l="1"/>
  <c r="AY10" i="7" s="1"/>
  <c r="CC10" i="7" s="1"/>
  <c r="BB35" i="7"/>
  <c r="BE35" i="7" s="1"/>
  <c r="BH35" i="7" s="1"/>
  <c r="BK35" i="7" s="1"/>
  <c r="BN35" i="7" s="1"/>
  <c r="BQ35" i="7" s="1"/>
  <c r="BT35" i="7" s="1"/>
  <c r="BW35" i="7" s="1"/>
  <c r="BZ35" i="7" s="1"/>
  <c r="CC35" i="7" s="1"/>
  <c r="CE35" i="7"/>
  <c r="CE28" i="7"/>
  <c r="BB57" i="7"/>
  <c r="BE57" i="7" s="1"/>
  <c r="BH57" i="7" s="1"/>
  <c r="BK57" i="7" s="1"/>
  <c r="BN57" i="7" s="1"/>
  <c r="BQ57" i="7" s="1"/>
  <c r="BT57" i="7" s="1"/>
  <c r="BW57" i="7" s="1"/>
  <c r="BZ57" i="7" s="1"/>
  <c r="CC57" i="7" s="1"/>
  <c r="BB46" i="7"/>
  <c r="BE46" i="7" s="1"/>
  <c r="BH46" i="7" s="1"/>
  <c r="BK46" i="7" s="1"/>
  <c r="BN46" i="7" s="1"/>
  <c r="BQ46" i="7" s="1"/>
  <c r="BZ46" i="7"/>
  <c r="CC46" i="7" s="1"/>
  <c r="BT46" i="7"/>
  <c r="BW46" i="7" s="1"/>
  <c r="AV12" i="7"/>
  <c r="BB28" i="7"/>
  <c r="BE28" i="7" s="1"/>
  <c r="BH28" i="7" s="1"/>
  <c r="BK28" i="7" s="1"/>
  <c r="BN28" i="7" s="1"/>
  <c r="BQ28" i="7" s="1"/>
  <c r="BT28" i="7" s="1"/>
  <c r="BW28" i="7" s="1"/>
  <c r="BZ28" i="7" s="1"/>
  <c r="CC28" i="7" s="1"/>
  <c r="AV60" i="7"/>
  <c r="CE16" i="7"/>
  <c r="BN37" i="7"/>
  <c r="BQ37" i="7" s="1"/>
  <c r="BT37" i="7" s="1"/>
  <c r="BW37" i="7" s="1"/>
  <c r="BZ37" i="7" s="1"/>
  <c r="CC37" i="7" s="1"/>
  <c r="BE37" i="7"/>
  <c r="BH37" i="7" s="1"/>
  <c r="BK37" i="7" s="1"/>
  <c r="AV42" i="7"/>
  <c r="AY42" i="7" s="1"/>
  <c r="AS34" i="7"/>
  <c r="AV34" i="7" s="1"/>
  <c r="BN40" i="7"/>
  <c r="BQ40" i="7" s="1"/>
  <c r="BT40" i="7" s="1"/>
  <c r="BW40" i="7" s="1"/>
  <c r="BZ40" i="7" s="1"/>
  <c r="CC40" i="7" s="1"/>
  <c r="BQ23" i="7"/>
  <c r="BT23" i="7" s="1"/>
  <c r="BW23" i="7" s="1"/>
  <c r="BZ23" i="7" s="1"/>
  <c r="CC23" i="7" s="1"/>
  <c r="BB18" i="7"/>
  <c r="BE18" i="7" s="1"/>
  <c r="BH18" i="7" s="1"/>
  <c r="BK18" i="7" s="1"/>
  <c r="BN18" i="7" s="1"/>
  <c r="BQ18" i="7" s="1"/>
  <c r="BT18" i="7" s="1"/>
  <c r="BW18" i="7" s="1"/>
  <c r="BZ18" i="7"/>
  <c r="CC18" i="7" s="1"/>
  <c r="AS30" i="7"/>
  <c r="AV30" i="7" s="1"/>
  <c r="AY30" i="7" s="1"/>
  <c r="CE17" i="7"/>
  <c r="BB17" i="7"/>
  <c r="BE17" i="7" s="1"/>
  <c r="BH17" i="7" s="1"/>
  <c r="BK17" i="7" s="1"/>
  <c r="BN17" i="7" s="1"/>
  <c r="BQ17" i="7" s="1"/>
  <c r="BT17" i="7" s="1"/>
  <c r="BW17" i="7" s="1"/>
  <c r="BZ17" i="7" s="1"/>
  <c r="CC17" i="7" s="1"/>
  <c r="CE49" i="7"/>
  <c r="BB49" i="7"/>
  <c r="BE49" i="7" s="1"/>
  <c r="BH49" i="7" s="1"/>
  <c r="BK49" i="7" s="1"/>
  <c r="BN49" i="7" s="1"/>
  <c r="BQ49" i="7" s="1"/>
  <c r="BT49" i="7" s="1"/>
  <c r="BW49" i="7" s="1"/>
  <c r="BZ49" i="7" s="1"/>
  <c r="CC49" i="7" s="1"/>
  <c r="CE19" i="7"/>
  <c r="BB19" i="7"/>
  <c r="BE19" i="7" s="1"/>
  <c r="BH19" i="7" s="1"/>
  <c r="BK19" i="7" s="1"/>
  <c r="BN19" i="7" s="1"/>
  <c r="BQ19" i="7" s="1"/>
  <c r="BT19" i="7" s="1"/>
  <c r="BW19" i="7" s="1"/>
  <c r="BZ19" i="7" s="1"/>
  <c r="CC19" i="7" s="1"/>
  <c r="CE27" i="7"/>
  <c r="BB27" i="7"/>
  <c r="BE27" i="7" s="1"/>
  <c r="BH27" i="7" s="1"/>
  <c r="BK27" i="7" s="1"/>
  <c r="BN27" i="7" s="1"/>
  <c r="BQ27" i="7" s="1"/>
  <c r="BT27" i="7" s="1"/>
  <c r="BW27" i="7" s="1"/>
  <c r="BZ27" i="7" s="1"/>
  <c r="CC27" i="7" s="1"/>
  <c r="BB36" i="7"/>
  <c r="BE36" i="7" s="1"/>
  <c r="BH36" i="7" s="1"/>
  <c r="BK36" i="7" s="1"/>
  <c r="BN36" i="7" s="1"/>
  <c r="BQ36" i="7" s="1"/>
  <c r="BT36" i="7" s="1"/>
  <c r="BW36" i="7" s="1"/>
  <c r="BZ36" i="7" s="1"/>
  <c r="CC36" i="7" s="1"/>
  <c r="CE36" i="7"/>
  <c r="CE26" i="7"/>
  <c r="BB26" i="7"/>
  <c r="BE26" i="7" s="1"/>
  <c r="BH26" i="7" s="1"/>
  <c r="BK26" i="7" s="1"/>
  <c r="BN26" i="7" s="1"/>
  <c r="BQ26" i="7" s="1"/>
  <c r="BT26" i="7" s="1"/>
  <c r="BW26" i="7" s="1"/>
  <c r="BZ26" i="7" s="1"/>
  <c r="CC26" i="7" s="1"/>
  <c r="CE33" i="7"/>
  <c r="BB33" i="7"/>
  <c r="BE33" i="7" s="1"/>
  <c r="BH33" i="7" s="1"/>
  <c r="BK33" i="7" s="1"/>
  <c r="BN33" i="7" s="1"/>
  <c r="BQ33" i="7" s="1"/>
  <c r="BT33" i="7" s="1"/>
  <c r="BW33" i="7" s="1"/>
  <c r="BZ33" i="7" s="1"/>
  <c r="CC33" i="7" s="1"/>
  <c r="CE51" i="7"/>
  <c r="BB51" i="7"/>
  <c r="BE51" i="7" s="1"/>
  <c r="BH51" i="7" s="1"/>
  <c r="BK51" i="7" s="1"/>
  <c r="BN51" i="7" s="1"/>
  <c r="BQ51" i="7" s="1"/>
  <c r="BT51" i="7" s="1"/>
  <c r="BW51" i="7" s="1"/>
  <c r="BZ51" i="7" s="1"/>
  <c r="CC51" i="7" s="1"/>
  <c r="CE37" i="7"/>
  <c r="BB37" i="7"/>
  <c r="CE25" i="7"/>
  <c r="BB25" i="7"/>
  <c r="BE25" i="7" s="1"/>
  <c r="BH25" i="7" s="1"/>
  <c r="BK25" i="7" s="1"/>
  <c r="CE23" i="7"/>
  <c r="BB23" i="7"/>
  <c r="BE23" i="7" s="1"/>
  <c r="BH23" i="7" s="1"/>
  <c r="BK23" i="7" s="1"/>
  <c r="BN23" i="7" s="1"/>
  <c r="AY21" i="7"/>
  <c r="BB38" i="7"/>
  <c r="BE38" i="7" s="1"/>
  <c r="BH38" i="7" s="1"/>
  <c r="BK38" i="7" s="1"/>
  <c r="BN38" i="7" s="1"/>
  <c r="BQ38" i="7" s="1"/>
  <c r="BT38" i="7" s="1"/>
  <c r="BW38" i="7" s="1"/>
  <c r="BZ38" i="7" s="1"/>
  <c r="CC38" i="7" s="1"/>
  <c r="BB40" i="7"/>
  <c r="BE40" i="7" s="1"/>
  <c r="BH40" i="7" s="1"/>
  <c r="BK40" i="7" s="1"/>
  <c r="AJ58" i="7"/>
  <c r="AM58" i="7" s="1"/>
  <c r="AP58" i="7" s="1"/>
  <c r="AS58" i="7" s="1"/>
  <c r="AV58" i="7" s="1"/>
  <c r="AY58" i="7" s="1"/>
  <c r="CE41" i="7"/>
  <c r="BB41" i="7"/>
  <c r="BE41" i="7" s="1"/>
  <c r="CE24" i="7"/>
  <c r="BB24" i="7"/>
  <c r="BE24" i="7" s="1"/>
  <c r="BH24" i="7" s="1"/>
  <c r="BK24" i="7" s="1"/>
  <c r="BN24" i="7" s="1"/>
  <c r="BQ24" i="7" s="1"/>
  <c r="BT24" i="7" s="1"/>
  <c r="BW24" i="7" s="1"/>
  <c r="BZ24" i="7" s="1"/>
  <c r="CC24" i="7" s="1"/>
  <c r="BB30" i="7"/>
  <c r="BE30" i="7" s="1"/>
  <c r="BH30" i="7" s="1"/>
  <c r="BK30" i="7" s="1"/>
  <c r="BN30" i="7" s="1"/>
  <c r="BQ30" i="7" s="1"/>
  <c r="BT30" i="7" s="1"/>
  <c r="BW30" i="7" s="1"/>
  <c r="BZ30" i="7" s="1"/>
  <c r="CC30" i="7" s="1"/>
  <c r="AM47" i="7"/>
  <c r="AP47" i="7" s="1"/>
  <c r="AS47" i="7" s="1"/>
  <c r="AV47" i="7" s="1"/>
  <c r="AY47" i="7" s="1"/>
  <c r="BB5" i="7"/>
  <c r="BE5" i="7" s="1"/>
  <c r="BH5" i="7" s="1"/>
  <c r="BK5" i="7" s="1"/>
  <c r="BN5" i="7" s="1"/>
  <c r="BQ5" i="7" s="1"/>
  <c r="BT5" i="7" s="1"/>
  <c r="BW5" i="7" s="1"/>
  <c r="BZ5" i="7" s="1"/>
  <c r="CC5" i="7" s="1"/>
  <c r="AP61" i="7"/>
  <c r="AS61" i="7" s="1"/>
  <c r="AV61" i="7" s="1"/>
  <c r="BB42" i="7" l="1"/>
  <c r="BE42" i="7" s="1"/>
  <c r="BH42" i="7" s="1"/>
  <c r="BK42" i="7" s="1"/>
  <c r="BN42" i="7" s="1"/>
  <c r="BQ42" i="7" s="1"/>
  <c r="BT42" i="7" s="1"/>
  <c r="BW42" i="7" s="1"/>
  <c r="BZ42" i="7" s="1"/>
  <c r="CC42" i="7" s="1"/>
  <c r="CE42" i="7"/>
  <c r="CE10" i="7"/>
  <c r="BE10" i="7"/>
  <c r="BH10" i="7" s="1"/>
  <c r="BK10" i="7"/>
  <c r="BN10" i="7" s="1"/>
  <c r="BQ10" i="7" s="1"/>
  <c r="BT10" i="7" s="1"/>
  <c r="BW10" i="7" s="1"/>
  <c r="BZ10" i="7" s="1"/>
  <c r="BB10" i="7"/>
  <c r="AY34" i="7"/>
  <c r="CE34" i="7" s="1"/>
  <c r="CE30" i="7"/>
  <c r="AY12" i="7"/>
  <c r="BQ12" i="7" s="1"/>
  <c r="BT12" i="7" s="1"/>
  <c r="BW12" i="7" s="1"/>
  <c r="BZ12" i="7" s="1"/>
  <c r="AY60" i="7"/>
  <c r="BB60" i="7" s="1"/>
  <c r="BE60" i="7" s="1"/>
  <c r="CE58" i="7"/>
  <c r="BB58" i="7"/>
  <c r="BE58" i="7" s="1"/>
  <c r="BH58" i="7" s="1"/>
  <c r="BK58" i="7" s="1"/>
  <c r="BN58" i="7" s="1"/>
  <c r="BQ58" i="7" s="1"/>
  <c r="BT58" i="7" s="1"/>
  <c r="BW58" i="7" s="1"/>
  <c r="BZ58" i="7" s="1"/>
  <c r="CC58" i="7" s="1"/>
  <c r="CE47" i="7"/>
  <c r="BB47" i="7"/>
  <c r="BE47" i="7" s="1"/>
  <c r="BH47" i="7" s="1"/>
  <c r="BK47" i="7" s="1"/>
  <c r="BN47" i="7" s="1"/>
  <c r="BQ47" i="7" s="1"/>
  <c r="BT47" i="7" s="1"/>
  <c r="BW47" i="7" s="1"/>
  <c r="BZ47" i="7" s="1"/>
  <c r="CC47" i="7" s="1"/>
  <c r="CE21" i="7"/>
  <c r="BB21" i="7"/>
  <c r="BE21" i="7" s="1"/>
  <c r="BH21" i="7" s="1"/>
  <c r="BK21" i="7" s="1"/>
  <c r="BN21" i="7" s="1"/>
  <c r="BQ21" i="7" s="1"/>
  <c r="BT21" i="7" s="1"/>
  <c r="BW21" i="7" s="1"/>
  <c r="BZ21" i="7" s="1"/>
  <c r="CC21" i="7" s="1"/>
  <c r="G61" i="7"/>
  <c r="AY61" i="7"/>
  <c r="BT61" i="7" s="1"/>
  <c r="BW61" i="7" s="1"/>
  <c r="BZ61" i="7" s="1"/>
  <c r="CC61" i="7" s="1"/>
  <c r="BB34" i="7" l="1"/>
  <c r="BE34" i="7" s="1"/>
  <c r="BH34" i="7" s="1"/>
  <c r="BK34" i="7" s="1"/>
  <c r="BN34" i="7" s="1"/>
  <c r="BQ34" i="7" s="1"/>
  <c r="BT34" i="7" s="1"/>
  <c r="BW34" i="7" s="1"/>
  <c r="BZ34" i="7" s="1"/>
  <c r="CC34" i="7" s="1"/>
  <c r="BH60" i="7"/>
  <c r="BK60" i="7" s="1"/>
  <c r="CE60" i="7"/>
  <c r="BN60" i="7"/>
  <c r="BQ60" i="7" s="1"/>
  <c r="BT60" i="7" s="1"/>
  <c r="BW60" i="7" s="1"/>
  <c r="BZ60" i="7" s="1"/>
  <c r="CC60" i="7" s="1"/>
  <c r="CE12" i="7"/>
  <c r="BK12" i="7"/>
  <c r="BN12" i="7" s="1"/>
  <c r="BB12" i="7"/>
  <c r="BE12" i="7"/>
  <c r="BH12" i="7" s="1"/>
  <c r="CC12" i="7"/>
  <c r="BB61" i="7"/>
  <c r="BE61" i="7" s="1"/>
  <c r="BH61" i="7" s="1"/>
  <c r="BK61" i="7" s="1"/>
  <c r="BN61" i="7" s="1"/>
  <c r="BQ61" i="7" s="1"/>
  <c r="CE61" i="7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2" i="9"/>
  <c r="B5" i="9"/>
  <c r="B4" i="9"/>
  <c r="B3" i="9"/>
  <c r="B25" i="9" l="1"/>
  <c r="C9" i="9" s="1"/>
  <c r="B6" i="9"/>
  <c r="BA4" i="7"/>
  <c r="BD4" i="7" s="1"/>
  <c r="BG4" i="7" s="1"/>
  <c r="BJ4" i="7" s="1"/>
  <c r="BM4" i="7" s="1"/>
  <c r="BP4" i="7" s="1"/>
  <c r="BS4" i="7" s="1"/>
  <c r="BV4" i="7" s="1"/>
  <c r="BY4" i="7" s="1"/>
  <c r="CB4" i="7" s="1"/>
  <c r="K4" i="7"/>
  <c r="L4" i="7" s="1"/>
  <c r="G1" i="7"/>
  <c r="E2" i="6"/>
  <c r="D2" i="6" s="1"/>
  <c r="D3" i="6"/>
  <c r="I6" i="6" s="1"/>
  <c r="J1" i="7"/>
  <c r="M1" i="7" s="1"/>
  <c r="O63" i="7"/>
  <c r="R63" i="7" s="1"/>
  <c r="U63" i="7" s="1"/>
  <c r="X63" i="7" s="1"/>
  <c r="AA63" i="7" s="1"/>
  <c r="AD63" i="7" s="1"/>
  <c r="AG63" i="7" s="1"/>
  <c r="AJ63" i="7" s="1"/>
  <c r="AM63" i="7" s="1"/>
  <c r="AP63" i="7" s="1"/>
  <c r="AS63" i="7" s="1"/>
  <c r="AV63" i="7" s="1"/>
  <c r="AY63" i="7" s="1"/>
  <c r="Y67" i="7"/>
  <c r="AB67" i="7"/>
  <c r="AE67" i="7"/>
  <c r="AH67" i="7"/>
  <c r="AK67" i="7"/>
  <c r="AN67" i="7"/>
  <c r="AQ67" i="7"/>
  <c r="AT67" i="7"/>
  <c r="AW67" i="7"/>
  <c r="J67" i="7"/>
  <c r="A19" i="8"/>
  <c r="CE62" i="7"/>
  <c r="I67" i="7"/>
  <c r="M67" i="7"/>
  <c r="P67" i="7"/>
  <c r="S67" i="7"/>
  <c r="V67" i="7"/>
  <c r="AZ67" i="7"/>
  <c r="BC67" i="7"/>
  <c r="BF67" i="7"/>
  <c r="BI67" i="7"/>
  <c r="BL67" i="7"/>
  <c r="BO67" i="7"/>
  <c r="BR67" i="7"/>
  <c r="BU67" i="7"/>
  <c r="BX67" i="7"/>
  <c r="CA67" i="7"/>
  <c r="BB63" i="7"/>
  <c r="BE63" i="7" s="1"/>
  <c r="BH63" i="7" s="1"/>
  <c r="BK63" i="7" s="1"/>
  <c r="BN63" i="7" s="1"/>
  <c r="BQ63" i="7" s="1"/>
  <c r="BT63" i="7" s="1"/>
  <c r="BW63" i="7" s="1"/>
  <c r="BZ63" i="7" s="1"/>
  <c r="CC63" i="7" s="1"/>
  <c r="AZ1" i="7"/>
  <c r="BC1" i="7" s="1"/>
  <c r="BF1" i="7" s="1"/>
  <c r="BI1" i="7" s="1"/>
  <c r="BL1" i="7" s="1"/>
  <c r="BO1" i="7" s="1"/>
  <c r="BR1" i="7" s="1"/>
  <c r="BU1" i="7" s="1"/>
  <c r="BX1" i="7" s="1"/>
  <c r="CA1" i="7" s="1"/>
  <c r="C20" i="9" l="1"/>
  <c r="C24" i="9"/>
  <c r="C12" i="9"/>
  <c r="C23" i="9"/>
  <c r="C19" i="9"/>
  <c r="C15" i="9"/>
  <c r="C22" i="9"/>
  <c r="C16" i="9"/>
  <c r="C21" i="9"/>
  <c r="C17" i="9"/>
  <c r="C13" i="9"/>
  <c r="C18" i="9"/>
  <c r="C11" i="9"/>
  <c r="C10" i="9"/>
  <c r="C14" i="9"/>
  <c r="BA67" i="7"/>
  <c r="BD67" i="7"/>
  <c r="N4" i="7"/>
  <c r="Q4" i="7" s="1"/>
  <c r="T4" i="7" s="1"/>
  <c r="W4" i="7" s="1"/>
  <c r="Z4" i="7" s="1"/>
  <c r="AC4" i="7" s="1"/>
  <c r="AF4" i="7" s="1"/>
  <c r="AI4" i="7" s="1"/>
  <c r="AL4" i="7" s="1"/>
  <c r="AO4" i="7" s="1"/>
  <c r="AR4" i="7" s="1"/>
  <c r="AU4" i="7" s="1"/>
  <c r="AX4" i="7" s="1"/>
  <c r="BG67" i="7"/>
  <c r="K67" i="7"/>
  <c r="P6" i="6"/>
  <c r="I25" i="6"/>
  <c r="I22" i="6"/>
  <c r="I21" i="6"/>
  <c r="I19" i="6"/>
  <c r="I17" i="6"/>
  <c r="I16" i="6"/>
  <c r="I9" i="6"/>
  <c r="I10" i="6"/>
  <c r="I12" i="6"/>
  <c r="I15" i="6"/>
  <c r="J6" i="6"/>
  <c r="I23" i="6"/>
  <c r="I24" i="6"/>
  <c r="I20" i="6"/>
  <c r="I8" i="6"/>
  <c r="I18" i="6"/>
  <c r="I13" i="6"/>
  <c r="I11" i="6"/>
  <c r="I14" i="6"/>
  <c r="E20" i="8"/>
  <c r="E36" i="8" s="1"/>
  <c r="P1" i="7"/>
  <c r="F20" i="8"/>
  <c r="C8" i="6"/>
  <c r="C25" i="9" l="1"/>
  <c r="N67" i="7"/>
  <c r="O4" i="7"/>
  <c r="R4" i="7" s="1"/>
  <c r="BJ67" i="7"/>
  <c r="E23" i="8"/>
  <c r="E24" i="8" s="1"/>
  <c r="E22" i="8"/>
  <c r="E31" i="8"/>
  <c r="E37" i="8"/>
  <c r="E35" i="8"/>
  <c r="P22" i="6"/>
  <c r="P24" i="6"/>
  <c r="P20" i="6"/>
  <c r="P14" i="6"/>
  <c r="P12" i="6"/>
  <c r="P15" i="6"/>
  <c r="P9" i="6"/>
  <c r="P18" i="6"/>
  <c r="Q6" i="6"/>
  <c r="P25" i="6"/>
  <c r="P21" i="6"/>
  <c r="P23" i="6"/>
  <c r="P19" i="6"/>
  <c r="P10" i="6"/>
  <c r="P11" i="6"/>
  <c r="P8" i="6"/>
  <c r="P16" i="6"/>
  <c r="P13" i="6"/>
  <c r="P17" i="6"/>
  <c r="J13" i="6"/>
  <c r="J15" i="6"/>
  <c r="J10" i="6"/>
  <c r="J11" i="6"/>
  <c r="J18" i="6"/>
  <c r="J23" i="6"/>
  <c r="J22" i="6"/>
  <c r="J24" i="6"/>
  <c r="J19" i="6"/>
  <c r="J16" i="6"/>
  <c r="J17" i="6"/>
  <c r="J14" i="6"/>
  <c r="J12" i="6"/>
  <c r="J8" i="6"/>
  <c r="J9" i="6"/>
  <c r="K6" i="6"/>
  <c r="J25" i="6"/>
  <c r="J21" i="6"/>
  <c r="J20" i="6"/>
  <c r="S1" i="7"/>
  <c r="G20" i="8"/>
  <c r="F23" i="8"/>
  <c r="F22" i="8"/>
  <c r="F36" i="8" l="1"/>
  <c r="Q67" i="7"/>
  <c r="F31" i="8"/>
  <c r="W67" i="7"/>
  <c r="T67" i="7"/>
  <c r="F37" i="8"/>
  <c r="F35" i="8"/>
  <c r="U4" i="7"/>
  <c r="F24" i="8"/>
  <c r="F27" i="8" s="1"/>
  <c r="F28" i="8" s="1"/>
  <c r="BM67" i="7"/>
  <c r="Z67" i="7"/>
  <c r="Q18" i="6"/>
  <c r="R6" i="6"/>
  <c r="Q25" i="6"/>
  <c r="Q22" i="6"/>
  <c r="Q21" i="6"/>
  <c r="Q19" i="6"/>
  <c r="Q9" i="6"/>
  <c r="Q12" i="6"/>
  <c r="Q15" i="6"/>
  <c r="Q10" i="6"/>
  <c r="Q17" i="6"/>
  <c r="Q23" i="6"/>
  <c r="Q24" i="6"/>
  <c r="Q20" i="6"/>
  <c r="Q8" i="6"/>
  <c r="Q13" i="6"/>
  <c r="Q11" i="6"/>
  <c r="Q14" i="6"/>
  <c r="Q16" i="6"/>
  <c r="K8" i="6"/>
  <c r="K16" i="6"/>
  <c r="K15" i="6"/>
  <c r="K9" i="6"/>
  <c r="K12" i="6"/>
  <c r="K25" i="6"/>
  <c r="K20" i="6"/>
  <c r="K23" i="6"/>
  <c r="K19" i="6"/>
  <c r="K17" i="6"/>
  <c r="K18" i="6"/>
  <c r="K11" i="6"/>
  <c r="K13" i="6"/>
  <c r="K14" i="6"/>
  <c r="K10" i="6"/>
  <c r="K24" i="6"/>
  <c r="K22" i="6"/>
  <c r="L6" i="6"/>
  <c r="K21" i="6"/>
  <c r="V1" i="7"/>
  <c r="H20" i="8"/>
  <c r="G22" i="8"/>
  <c r="G23" i="8"/>
  <c r="G24" i="8" s="1"/>
  <c r="E25" i="8"/>
  <c r="E27" i="8"/>
  <c r="E28" i="8" s="1"/>
  <c r="F25" i="8" l="1"/>
  <c r="G36" i="8"/>
  <c r="G37" i="8"/>
  <c r="G35" i="8"/>
  <c r="G31" i="8"/>
  <c r="X4" i="7"/>
  <c r="BP67" i="7"/>
  <c r="G25" i="8"/>
  <c r="AC67" i="7"/>
  <c r="R22" i="6"/>
  <c r="R24" i="6"/>
  <c r="R20" i="6"/>
  <c r="R15" i="6"/>
  <c r="R10" i="6"/>
  <c r="R13" i="6"/>
  <c r="R12" i="6"/>
  <c r="R18" i="6"/>
  <c r="S6" i="6"/>
  <c r="R25" i="6"/>
  <c r="R21" i="6"/>
  <c r="R23" i="6"/>
  <c r="R19" i="6"/>
  <c r="R11" i="6"/>
  <c r="R16" i="6"/>
  <c r="R17" i="6"/>
  <c r="R9" i="6"/>
  <c r="R14" i="6"/>
  <c r="R8" i="6"/>
  <c r="L18" i="6"/>
  <c r="L16" i="6"/>
  <c r="L12" i="6"/>
  <c r="L13" i="6"/>
  <c r="L11" i="6"/>
  <c r="L9" i="6"/>
  <c r="M6" i="6"/>
  <c r="L22" i="6"/>
  <c r="L24" i="6"/>
  <c r="L20" i="6"/>
  <c r="L8" i="6"/>
  <c r="L15" i="6"/>
  <c r="L14" i="6"/>
  <c r="L10" i="6"/>
  <c r="L17" i="6"/>
  <c r="L25" i="6"/>
  <c r="L21" i="6"/>
  <c r="L23" i="6"/>
  <c r="L19" i="6"/>
  <c r="Y1" i="7"/>
  <c r="I20" i="8"/>
  <c r="G27" i="8"/>
  <c r="G28" i="8" s="1"/>
  <c r="H23" i="8"/>
  <c r="H24" i="8" s="1"/>
  <c r="H27" i="8" s="1"/>
  <c r="H22" i="8"/>
  <c r="H25" i="8" l="1"/>
  <c r="H37" i="8"/>
  <c r="H36" i="8"/>
  <c r="H31" i="8"/>
  <c r="H35" i="8"/>
  <c r="H28" i="8"/>
  <c r="AA4" i="7"/>
  <c r="AD4" i="7" s="1"/>
  <c r="BS67" i="7"/>
  <c r="AF67" i="7"/>
  <c r="M18" i="6"/>
  <c r="M17" i="6"/>
  <c r="M8" i="6"/>
  <c r="M11" i="6"/>
  <c r="M9" i="6"/>
  <c r="M24" i="6"/>
  <c r="M25" i="6"/>
  <c r="M23" i="6"/>
  <c r="N6" i="6"/>
  <c r="O6" i="6" s="1"/>
  <c r="M10" i="6"/>
  <c r="M14" i="6"/>
  <c r="M15" i="6"/>
  <c r="M13" i="6"/>
  <c r="M12" i="6"/>
  <c r="M16" i="6"/>
  <c r="M21" i="6"/>
  <c r="M20" i="6"/>
  <c r="M22" i="6"/>
  <c r="M19" i="6"/>
  <c r="S18" i="6"/>
  <c r="T6" i="6"/>
  <c r="S25" i="6"/>
  <c r="S24" i="6"/>
  <c r="S21" i="6"/>
  <c r="S19" i="6"/>
  <c r="S10" i="6"/>
  <c r="S8" i="6"/>
  <c r="S17" i="6"/>
  <c r="S13" i="6"/>
  <c r="S15" i="6"/>
  <c r="S16" i="6"/>
  <c r="S22" i="6"/>
  <c r="S23" i="6"/>
  <c r="S20" i="6"/>
  <c r="S9" i="6"/>
  <c r="S12" i="6"/>
  <c r="S11" i="6"/>
  <c r="S14" i="6"/>
  <c r="AB1" i="7"/>
  <c r="J20" i="8"/>
  <c r="I37" i="8"/>
  <c r="I23" i="8"/>
  <c r="I24" i="8" s="1"/>
  <c r="I27" i="8" s="1"/>
  <c r="I22" i="8"/>
  <c r="I31" i="8"/>
  <c r="I35" i="8" l="1"/>
  <c r="I36" i="8"/>
  <c r="I28" i="8"/>
  <c r="AG4" i="7"/>
  <c r="AJ4" i="7" s="1"/>
  <c r="J36" i="8"/>
  <c r="BV67" i="7"/>
  <c r="AI67" i="7"/>
  <c r="T23" i="6"/>
  <c r="W23" i="6" s="1"/>
  <c r="T21" i="6"/>
  <c r="W21" i="6" s="1"/>
  <c r="T20" i="6"/>
  <c r="W20" i="6" s="1"/>
  <c r="U6" i="6"/>
  <c r="V6" i="6" s="1"/>
  <c r="T16" i="6"/>
  <c r="W16" i="6" s="1"/>
  <c r="T11" i="6"/>
  <c r="W11" i="6" s="1"/>
  <c r="T8" i="6"/>
  <c r="W8" i="6" s="1"/>
  <c r="T10" i="6"/>
  <c r="W10" i="6" s="1"/>
  <c r="T13" i="6"/>
  <c r="W13" i="6" s="1"/>
  <c r="T17" i="6"/>
  <c r="W17" i="6" s="1"/>
  <c r="T18" i="6"/>
  <c r="W18" i="6" s="1"/>
  <c r="T25" i="6"/>
  <c r="W25" i="6" s="1"/>
  <c r="T22" i="6"/>
  <c r="W22" i="6" s="1"/>
  <c r="T24" i="6"/>
  <c r="W24" i="6" s="1"/>
  <c r="T19" i="6"/>
  <c r="W19" i="6" s="1"/>
  <c r="T14" i="6"/>
  <c r="W14" i="6" s="1"/>
  <c r="T12" i="6"/>
  <c r="W12" i="6" s="1"/>
  <c r="T15" i="6"/>
  <c r="W15" i="6" s="1"/>
  <c r="T9" i="6"/>
  <c r="W9" i="6" s="1"/>
  <c r="AE1" i="7"/>
  <c r="K20" i="8"/>
  <c r="J22" i="8"/>
  <c r="J31" i="8"/>
  <c r="J23" i="8"/>
  <c r="J24" i="8" s="1"/>
  <c r="J35" i="8"/>
  <c r="I25" i="8"/>
  <c r="J37" i="8" l="1"/>
  <c r="AM4" i="7"/>
  <c r="AP4" i="7" s="1"/>
  <c r="AS4" i="7" s="1"/>
  <c r="AV4" i="7" s="1"/>
  <c r="AY4" i="7" s="1"/>
  <c r="CE4" i="7" s="1"/>
  <c r="CB67" i="7"/>
  <c r="BY67" i="7"/>
  <c r="J27" i="8"/>
  <c r="J28" i="8" s="1"/>
  <c r="J25" i="8"/>
  <c r="AL67" i="7"/>
  <c r="C9" i="6"/>
  <c r="C10" i="6" s="1"/>
  <c r="AH1" i="7"/>
  <c r="L20" i="8"/>
  <c r="K22" i="8"/>
  <c r="K23" i="8"/>
  <c r="K24" i="8" s="1"/>
  <c r="K36" i="8" l="1"/>
  <c r="K35" i="8"/>
  <c r="K37" i="8"/>
  <c r="K31" i="8"/>
  <c r="G4" i="7"/>
  <c r="BB4" i="7"/>
  <c r="BE4" i="7" s="1"/>
  <c r="BH4" i="7" s="1"/>
  <c r="BK4" i="7" s="1"/>
  <c r="BN4" i="7" s="1"/>
  <c r="BQ4" i="7" s="1"/>
  <c r="BT4" i="7" s="1"/>
  <c r="BW4" i="7" s="1"/>
  <c r="BZ4" i="7" s="1"/>
  <c r="CC4" i="7" s="1"/>
  <c r="AO67" i="7"/>
  <c r="K27" i="8"/>
  <c r="K28" i="8" s="1"/>
  <c r="K25" i="8"/>
  <c r="AK1" i="7"/>
  <c r="M20" i="8"/>
  <c r="L22" i="8"/>
  <c r="L31" i="8"/>
  <c r="L37" i="8"/>
  <c r="L35" i="8"/>
  <c r="L23" i="8"/>
  <c r="L24" i="8" s="1"/>
  <c r="L27" i="8" s="1"/>
  <c r="L28" i="8" s="1"/>
  <c r="L36" i="8"/>
  <c r="AR67" i="7" l="1"/>
  <c r="L25" i="8"/>
  <c r="N20" i="8"/>
  <c r="AN1" i="7"/>
  <c r="M23" i="8"/>
  <c r="M24" i="8" s="1"/>
  <c r="M27" i="8" s="1"/>
  <c r="M37" i="8"/>
  <c r="M31" i="8"/>
  <c r="M22" i="8"/>
  <c r="M35" i="8"/>
  <c r="M36" i="8"/>
  <c r="M28" i="8" l="1"/>
  <c r="AU67" i="7"/>
  <c r="N31" i="8"/>
  <c r="N35" i="8"/>
  <c r="N23" i="8"/>
  <c r="N24" i="8" s="1"/>
  <c r="N27" i="8" s="1"/>
  <c r="N37" i="8"/>
  <c r="N36" i="8"/>
  <c r="N22" i="8"/>
  <c r="M25" i="8"/>
  <c r="AQ1" i="7"/>
  <c r="O20" i="8"/>
  <c r="B30" i="9" l="1"/>
  <c r="B29" i="9"/>
  <c r="B31" i="9"/>
  <c r="B32" i="9"/>
  <c r="B28" i="9"/>
  <c r="N28" i="8"/>
  <c r="AX67" i="7"/>
  <c r="AT1" i="7"/>
  <c r="P20" i="8"/>
  <c r="O23" i="8"/>
  <c r="O24" i="8" s="1"/>
  <c r="O27" i="8" s="1"/>
  <c r="O31" i="8"/>
  <c r="O36" i="8"/>
  <c r="O22" i="8"/>
  <c r="O37" i="8"/>
  <c r="O35" i="8"/>
  <c r="N25" i="8"/>
  <c r="B33" i="9" l="1"/>
  <c r="C28" i="9" s="1"/>
  <c r="O28" i="8"/>
  <c r="O25" i="8"/>
  <c r="O33" i="8"/>
  <c r="O32" i="8" s="1"/>
  <c r="AW1" i="7"/>
  <c r="R20" i="8" s="1"/>
  <c r="Q20" i="8"/>
  <c r="P22" i="8"/>
  <c r="P37" i="8"/>
  <c r="P31" i="8"/>
  <c r="P23" i="8"/>
  <c r="P24" i="8" s="1"/>
  <c r="P27" i="8" s="1"/>
  <c r="P36" i="8"/>
  <c r="P35" i="8"/>
  <c r="P33" i="8"/>
  <c r="C29" i="9" l="1"/>
  <c r="C30" i="9"/>
  <c r="C32" i="9"/>
  <c r="C31" i="9"/>
  <c r="P28" i="8"/>
  <c r="O29" i="8"/>
  <c r="I33" i="8"/>
  <c r="I29" i="8" s="1"/>
  <c r="J33" i="8"/>
  <c r="K33" i="8"/>
  <c r="M33" i="8"/>
  <c r="N33" i="8"/>
  <c r="L33" i="8"/>
  <c r="G33" i="8"/>
  <c r="G32" i="8" s="1"/>
  <c r="H33" i="8"/>
  <c r="E33" i="8"/>
  <c r="F33" i="8"/>
  <c r="BB67" i="7"/>
  <c r="R23" i="8"/>
  <c r="R31" i="8"/>
  <c r="R35" i="8"/>
  <c r="R33" i="8"/>
  <c r="R22" i="8"/>
  <c r="R37" i="8"/>
  <c r="R36" i="8"/>
  <c r="P25" i="8"/>
  <c r="P29" i="8" s="1"/>
  <c r="Q23" i="8"/>
  <c r="Q35" i="8"/>
  <c r="Q36" i="8"/>
  <c r="Q22" i="8"/>
  <c r="Q31" i="8"/>
  <c r="Q37" i="8"/>
  <c r="Q33" i="8"/>
  <c r="P32" i="8"/>
  <c r="R24" i="8" l="1"/>
  <c r="I32" i="8"/>
  <c r="C33" i="9"/>
  <c r="N32" i="8"/>
  <c r="N29" i="8"/>
  <c r="K32" i="8"/>
  <c r="K29" i="8"/>
  <c r="L32" i="8"/>
  <c r="L29" i="8"/>
  <c r="M32" i="8"/>
  <c r="M29" i="8"/>
  <c r="J32" i="8"/>
  <c r="J29" i="8"/>
  <c r="G29" i="8"/>
  <c r="H29" i="8"/>
  <c r="H32" i="8"/>
  <c r="E29" i="8"/>
  <c r="E32" i="8"/>
  <c r="F29" i="8"/>
  <c r="F32" i="8"/>
  <c r="Q24" i="8"/>
  <c r="BE67" i="7"/>
  <c r="R25" i="8"/>
  <c r="R29" i="8" s="1"/>
  <c r="R27" i="8"/>
  <c r="R28" i="8" s="1"/>
  <c r="R32" i="8"/>
  <c r="Q27" i="8" l="1"/>
  <c r="Q28" i="8" s="1"/>
  <c r="Q25" i="8"/>
  <c r="Q29" i="8" s="1"/>
  <c r="Q32" i="8"/>
  <c r="BH67" i="7"/>
  <c r="BK67" i="7" l="1"/>
  <c r="BN67" i="7" l="1"/>
  <c r="BQ67" i="7" l="1"/>
  <c r="BT67" i="7" l="1"/>
  <c r="BW67" i="7" l="1"/>
  <c r="BZ67" i="7" l="1"/>
  <c r="CC67" i="7"/>
  <c r="C5" i="9"/>
  <c r="C4" i="9"/>
  <c r="C3" i="9"/>
  <c r="C2" i="9"/>
  <c r="C6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Mitch Lacey</author>
    <author>James Waletzky</author>
  </authors>
  <commentList>
    <comment ref="I2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Mitch Lacey:</t>
        </r>
        <r>
          <rPr>
            <sz val="9"/>
            <color indexed="81"/>
            <rFont val="Tahoma"/>
            <family val="2"/>
          </rPr>
          <t xml:space="preserve">
Rocky in class this day</t>
        </r>
      </text>
    </comment>
    <comment ref="E41" authorId="1" shapeId="0" xr:uid="{00000000-0006-0000-0100-000002000000}">
      <text>
        <r>
          <rPr>
            <sz val="8"/>
            <color indexed="81"/>
            <rFont val="Tahoma"/>
            <family val="2"/>
          </rPr>
          <t>Negative number to go back from today's date; positive number to go forward from today's date.</t>
        </r>
      </text>
    </comment>
  </commentList>
</comments>
</file>

<file path=xl/sharedStrings.xml><?xml version="1.0" encoding="utf-8"?>
<sst xmlns="http://schemas.openxmlformats.org/spreadsheetml/2006/main" count="309" uniqueCount="135">
  <si>
    <t>Status</t>
  </si>
  <si>
    <t>Pri</t>
  </si>
  <si>
    <t>Left</t>
  </si>
  <si>
    <t>Total Hours Worked To Date</t>
  </si>
  <si>
    <t>Average Hours Worked Per Day</t>
  </si>
  <si>
    <t>Estimated Completion Date (Burndown)</t>
  </si>
  <si>
    <t>Count of Workitems In Progress</t>
  </si>
  <si>
    <t>Count of Workitems Complete</t>
  </si>
  <si>
    <t>Total Hours Remaining</t>
  </si>
  <si>
    <t>Day</t>
  </si>
  <si>
    <t>Count of Workitems Pending</t>
  </si>
  <si>
    <t>Time Spent Mask</t>
  </si>
  <si>
    <t>Spent</t>
  </si>
  <si>
    <t>Time Left Mask</t>
  </si>
  <si>
    <t>Status Mask</t>
  </si>
  <si>
    <t>BurndownColumns</t>
  </si>
  <si>
    <t>StatusColumn</t>
  </si>
  <si>
    <t>Workbook-Wide Constants</t>
  </si>
  <si>
    <t>HoursLeftColumn</t>
  </si>
  <si>
    <t>HoursSpentColumn</t>
  </si>
  <si>
    <t>Hours Worked Today</t>
  </si>
  <si>
    <t>Date</t>
  </si>
  <si>
    <t>Total Worked &amp; Remaining Hours</t>
  </si>
  <si>
    <t>Start Date</t>
  </si>
  <si>
    <t>Comments</t>
  </si>
  <si>
    <t>Workbook Settings</t>
  </si>
  <si>
    <t>SkipWeekends</t>
  </si>
  <si>
    <t>Task Hours Pending</t>
  </si>
  <si>
    <t>Task Hours In Progress</t>
  </si>
  <si>
    <t>Task Hours Complete</t>
  </si>
  <si>
    <t>Total Effort</t>
  </si>
  <si>
    <t>Estimated Completion Date (Task Completion)</t>
  </si>
  <si>
    <t>M</t>
  </si>
  <si>
    <t>S</t>
  </si>
  <si>
    <t>T</t>
  </si>
  <si>
    <t>W</t>
  </si>
  <si>
    <t>F</t>
  </si>
  <si>
    <t>Total Remaining Hours:</t>
  </si>
  <si>
    <t>Total Capacity in Hours:</t>
  </si>
  <si>
    <t>Variance in Hours:</t>
  </si>
  <si>
    <t>=</t>
  </si>
  <si>
    <t>Sprint Team</t>
  </si>
  <si>
    <t>Available Hours</t>
  </si>
  <si>
    <t>Sprint Start Date</t>
  </si>
  <si>
    <t>Current Date</t>
  </si>
  <si>
    <t>Scrum Team</t>
  </si>
  <si>
    <t>Assigned Hours</t>
  </si>
  <si>
    <t>Sprint Tracking Statistics</t>
  </si>
  <si>
    <t>unassigned</t>
  </si>
  <si>
    <t>.</t>
  </si>
  <si>
    <t>h</t>
  </si>
  <si>
    <t>v</t>
  </si>
  <si>
    <t>Vacation &amp; Public Holiday</t>
  </si>
  <si>
    <t>%age of time on Project</t>
  </si>
  <si>
    <t>OOF (Sick, Biz Travel etc.)</t>
  </si>
  <si>
    <t>Productive Hours =</t>
  </si>
  <si>
    <t>Sprint Days =</t>
  </si>
  <si>
    <t>Sprint Vision: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</si>
  <si>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</si>
  <si>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</si>
  <si>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</si>
  <si>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</si>
  <si>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</si>
  <si>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</si>
  <si>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</si>
  <si>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</si>
  <si>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</si>
  <si>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</si>
  <si>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</si>
  <si>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</si>
  <si>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</si>
  <si>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</si>
  <si>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31</t>
  </si>
  <si>
    <t>Day 32</t>
  </si>
  <si>
    <t>Day 33</t>
  </si>
  <si>
    <t>Day 34</t>
  </si>
  <si>
    <t>Day 35</t>
  </si>
  <si>
    <t>Day 36</t>
  </si>
  <si>
    <t>Day 37</t>
  </si>
  <si>
    <t>Day 38</t>
  </si>
  <si>
    <t>Day 39</t>
  </si>
  <si>
    <t>Day 40</t>
  </si>
  <si>
    <t>Product Backlog Item or Group</t>
  </si>
  <si>
    <t>Work item
ID</t>
  </si>
  <si>
    <t>Sprint Work item Description</t>
  </si>
  <si>
    <t>Initial</t>
  </si>
  <si>
    <t>Totals</t>
  </si>
  <si>
    <t xml:space="preserve">(0=30 calendar days; 1=30 working days). Set to 1 to have dates skip over weekends (30 working day sprint, &gt;30 calendar day sprint). Do not switch after Sprint has started or data will be stored under wrong days </t>
  </si>
  <si>
    <t>DailyScrumDateModifier</t>
  </si>
  <si>
    <t>Number of days added to or subtracted from today's date to ensure the highlighted date column in the sprint worksheet corresponds to the day of the current daily Scrum meeting</t>
  </si>
  <si>
    <t>56A</t>
  </si>
  <si>
    <t>Alias</t>
  </si>
  <si>
    <t>IM Information</t>
  </si>
  <si>
    <t>Driver</t>
  </si>
  <si>
    <t>Phone</t>
  </si>
  <si>
    <t>Mobile</t>
  </si>
  <si>
    <t>Mobile Phone</t>
  </si>
  <si>
    <t>Primary Phone</t>
  </si>
  <si>
    <t>Name</t>
  </si>
  <si>
    <t>Instant Messaging</t>
  </si>
  <si>
    <t>Alternate Email</t>
  </si>
  <si>
    <t>Alt Email</t>
  </si>
  <si>
    <t>Worktype</t>
  </si>
  <si>
    <t>Deliverable Area</t>
  </si>
  <si>
    <t>Work Type Breakdown</t>
  </si>
  <si>
    <t>Tax</t>
  </si>
  <si>
    <t>Spike</t>
  </si>
  <si>
    <t>Functional Breakdown</t>
  </si>
  <si>
    <t>Data Model</t>
  </si>
  <si>
    <t>Integration Model</t>
  </si>
  <si>
    <t>System Frameworks</t>
  </si>
  <si>
    <t>Data Conversions</t>
  </si>
  <si>
    <t>Security</t>
  </si>
  <si>
    <t>Cash Payment Tracking</t>
  </si>
  <si>
    <t>Views</t>
  </si>
  <si>
    <t>Lookups</t>
  </si>
  <si>
    <t>Detail screens</t>
  </si>
  <si>
    <t>Notifications</t>
  </si>
  <si>
    <t>Reports</t>
  </si>
  <si>
    <t>Installation Package</t>
  </si>
  <si>
    <t>Deployment</t>
  </si>
  <si>
    <t>Documentation</t>
  </si>
  <si>
    <t>Testing</t>
  </si>
  <si>
    <t>Project Mgt</t>
  </si>
  <si>
    <t>Postponed</t>
  </si>
  <si>
    <t>Work Item Status</t>
  </si>
  <si>
    <t>Total</t>
  </si>
  <si>
    <t>Complete</t>
  </si>
  <si>
    <t>In Progress</t>
  </si>
  <si>
    <t>Pending</t>
  </si>
  <si>
    <t>Cancelled</t>
  </si>
  <si>
    <t>Email</t>
  </si>
  <si>
    <t>Unassigned</t>
  </si>
  <si>
    <t>Precondition / Debt</t>
  </si>
  <si>
    <t>Story / Feature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</si>
</sst>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9]d\-mmm\-yy;@"/>
    <numFmt numFmtId="165" formatCode="0.0"/>
    <numFmt numFmtId="166" formatCode="0_);[Red]\(0\)"/>
    <numFmt numFmtId="167" formatCode="dd"/>
    <numFmt numFmtId="168" formatCode="ddd"/>
    <numFmt numFmtId="169" formatCode="[$-F800]dddd\,\ mmmm\ dd\,\ yyyy"/>
  </numFmts>
  <fonts count="46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8"/>
      <name val="Tahoma"/>
      <family val="2"/>
    </font>
    <font>
      <sz val="8"/>
      <color indexed="9"/>
      <name val="Tahoma"/>
      <family val="2"/>
    </font>
    <font>
      <u/>
      <sz val="10"/>
      <color indexed="15"/>
      <name val="Tahoma"/>
      <family val="2"/>
    </font>
    <font>
      <sz val="6"/>
      <color indexed="9"/>
      <name val="Tahoma"/>
      <family val="2"/>
    </font>
    <font>
      <sz val="10"/>
      <name val="Tahoma"/>
      <family val="2"/>
    </font>
    <font>
      <u/>
      <sz val="10"/>
      <color indexed="12"/>
      <name val="Tahoma"/>
      <family val="2"/>
    </font>
    <font>
      <sz val="6"/>
      <name val="Tahoma"/>
      <family val="2"/>
    </font>
    <font>
      <sz val="8"/>
      <color indexed="22"/>
      <name val="Tahoma"/>
      <family val="2"/>
    </font>
    <font>
      <b/>
      <sz val="8"/>
      <color indexed="9"/>
      <name val="Tahoma"/>
      <family val="2"/>
    </font>
    <font>
      <sz val="8"/>
      <color indexed="23"/>
      <name val="Tahoma"/>
      <family val="2"/>
    </font>
    <font>
      <b/>
      <sz val="8"/>
      <color indexed="23"/>
      <name val="Tahoma"/>
      <family val="2"/>
    </font>
    <font>
      <sz val="10"/>
      <color indexed="9"/>
      <name val="Tahoma"/>
      <family val="2"/>
    </font>
    <font>
      <b/>
      <sz val="8"/>
      <name val="Tahoma"/>
      <family val="2"/>
    </font>
    <font>
      <sz val="10"/>
      <color indexed="8"/>
      <name val="Tahoma"/>
      <family val="2"/>
    </font>
    <font>
      <b/>
      <sz val="12"/>
      <color indexed="9"/>
      <name val="Tahoma"/>
      <family val="2"/>
    </font>
    <font>
      <b/>
      <sz val="10"/>
      <name val="Tahoma"/>
      <family val="2"/>
    </font>
    <font>
      <sz val="10"/>
      <color indexed="22"/>
      <name val="Tahoma"/>
      <family val="2"/>
    </font>
    <font>
      <sz val="6"/>
      <color indexed="22"/>
      <name val="Tahoma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8"/>
      <color indexed="9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8"/>
      </patternFill>
    </fill>
    <fill>
      <patternFill patternType="solid">
        <fgColor indexed="9"/>
      </patternFill>
    </fill>
    <fill>
      <patternFill patternType="solid">
        <fgColor indexed="9"/>
        <bgColor indexed="22"/>
      </patternFill>
    </fill>
    <fill>
      <patternFill patternType="solid">
        <fgColor indexed="8"/>
        <bgColor indexed="22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indexed="22"/>
      </patternFill>
    </fill>
    <fill>
      <patternFill patternType="lightGray">
        <fgColor indexed="9"/>
        <bgColor indexed="22"/>
      </patternFill>
    </fill>
    <fill>
      <patternFill patternType="lightGray">
        <fgColor indexed="9"/>
        <bgColor indexed="9"/>
      </patternFill>
    </fill>
    <fill>
      <patternFill patternType="solid">
        <fgColor indexed="44"/>
      </patternFill>
    </fill>
    <fill>
      <patternFill patternType="solid">
        <fgColor indexed="43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12"/>
      </left>
      <right style="thin">
        <color indexed="23"/>
      </right>
      <top style="thick">
        <color indexed="12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ck">
        <color indexed="12"/>
      </top>
      <bottom style="double">
        <color indexed="8"/>
      </bottom>
      <diagonal/>
    </border>
    <border>
      <left/>
      <right style="thin">
        <color indexed="23"/>
      </right>
      <top style="thick">
        <color indexed="12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ck">
        <color indexed="12"/>
      </top>
      <bottom style="double">
        <color indexed="64"/>
      </bottom>
      <diagonal/>
    </border>
    <border>
      <left/>
      <right style="thick">
        <color indexed="12"/>
      </right>
      <top style="thick">
        <color indexed="12"/>
      </top>
      <bottom style="double">
        <color indexed="64"/>
      </bottom>
      <diagonal/>
    </border>
    <border>
      <left style="thick">
        <color indexed="12"/>
      </left>
      <right style="thin">
        <color indexed="23"/>
      </right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ck">
        <color indexed="12"/>
      </left>
      <right style="thin">
        <color indexed="23"/>
      </right>
      <top/>
      <bottom style="thick">
        <color indexed="12"/>
      </bottom>
      <diagonal/>
    </border>
    <border>
      <left/>
      <right style="thin">
        <color indexed="23"/>
      </right>
      <top/>
      <bottom style="thick">
        <color indexed="12"/>
      </bottom>
      <diagonal/>
    </border>
    <border>
      <left style="thin">
        <color indexed="23"/>
      </left>
      <right style="thin">
        <color indexed="23"/>
      </right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6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5" fillId="7" borderId="0" applyNumberFormat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5" fillId="13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1" applyNumberFormat="0" applyAlignment="0" applyProtection="0"/>
    <xf numFmtId="0" fontId="9" fillId="8" borderId="2" applyNumberFormat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1" fillId="9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5" fillId="13" borderId="1" applyNumberFormat="0" applyAlignment="0" applyProtection="0"/>
    <xf numFmtId="0" fontId="16" fillId="0" borderId="6" applyNumberFormat="0" applyFill="0" applyAlignment="0" applyProtection="0"/>
    <xf numFmtId="0" fontId="17" fillId="19" borderId="0" applyNumberFormat="0" applyBorder="0" applyAlignment="0" applyProtection="0"/>
    <xf numFmtId="0" fontId="4" fillId="6" borderId="7" applyNumberFormat="0" applyFont="0" applyAlignment="0" applyProtection="0"/>
    <xf numFmtId="0" fontId="18" fillId="15" borderId="8" applyNumberFormat="0" applyAlignment="0" applyProtection="0"/>
    <xf numFmtId="0" fontId="19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6" fillId="0" borderId="0"/>
  </cellStyleXfs>
  <cellXfs count="187">
    <xf numFmtId="0" fontId="0" fillId="0" borderId="0" xfId="0"/>
    <xf numFmtId="0" fontId="22" fillId="20" borderId="0" xfId="0" applyFont="1" applyFill="1"/>
    <xf numFmtId="0" fontId="23" fillId="20" borderId="0" xfId="36" applyFont="1" applyFill="1" applyAlignment="1" applyProtection="1"/>
    <xf numFmtId="0" fontId="24" fillId="20" borderId="0" xfId="0" applyFont="1" applyFill="1" applyAlignment="1">
      <alignment horizontal="right"/>
    </xf>
    <xf numFmtId="164" fontId="24" fillId="20" borderId="0" xfId="0" applyNumberFormat="1" applyFont="1" applyFill="1"/>
    <xf numFmtId="164" fontId="25" fillId="20" borderId="0" xfId="0" applyNumberFormat="1" applyFont="1" applyFill="1" applyAlignment="1">
      <alignment horizontal="center" vertical="center"/>
    </xf>
    <xf numFmtId="0" fontId="25" fillId="0" borderId="0" xfId="0" applyFont="1"/>
    <xf numFmtId="0" fontId="26" fillId="20" borderId="0" xfId="36" applyFont="1" applyFill="1" applyAlignment="1" applyProtection="1"/>
    <xf numFmtId="0" fontId="24" fillId="20" borderId="0" xfId="0" applyFont="1" applyFill="1"/>
    <xf numFmtId="164" fontId="27" fillId="20" borderId="0" xfId="0" applyNumberFormat="1" applyFont="1" applyFill="1"/>
    <xf numFmtId="164" fontId="22" fillId="20" borderId="0" xfId="0" applyNumberFormat="1" applyFont="1" applyFill="1" applyAlignment="1">
      <alignment horizontal="center" vertical="center"/>
    </xf>
    <xf numFmtId="0" fontId="22" fillId="20" borderId="0" xfId="0" applyFont="1" applyFill="1" applyAlignment="1">
      <alignment horizontal="left" wrapText="1"/>
    </xf>
    <xf numFmtId="0" fontId="22" fillId="20" borderId="0" xfId="0" applyFont="1" applyFill="1" applyAlignment="1">
      <alignment vertical="top" textRotation="180"/>
    </xf>
    <xf numFmtId="49" fontId="22" fillId="20" borderId="0" xfId="0" applyNumberFormat="1" applyFont="1" applyFill="1" applyAlignment="1">
      <alignment horizontal="left" vertical="top" textRotation="180"/>
    </xf>
    <xf numFmtId="0" fontId="22" fillId="20" borderId="0" xfId="0" applyFont="1" applyFill="1" applyAlignment="1">
      <alignment horizontal="left" vertical="top" textRotation="180"/>
    </xf>
    <xf numFmtId="49" fontId="22" fillId="20" borderId="0" xfId="0" applyNumberFormat="1" applyFont="1" applyFill="1" applyAlignment="1">
      <alignment vertical="top" textRotation="180" wrapText="1"/>
    </xf>
    <xf numFmtId="49" fontId="21" fillId="0" borderId="10" xfId="0" applyNumberFormat="1" applyFont="1" applyBorder="1" applyAlignment="1">
      <alignment horizontal="left" indent="1"/>
    </xf>
    <xf numFmtId="0" fontId="21" fillId="0" borderId="11" xfId="0" applyFont="1" applyBorder="1" applyAlignment="1">
      <alignment horizontal="left" indent="1"/>
    </xf>
    <xf numFmtId="0" fontId="21" fillId="21" borderId="12" xfId="0" applyFont="1" applyFill="1" applyBorder="1" applyAlignment="1">
      <alignment horizontal="center"/>
    </xf>
    <xf numFmtId="49" fontId="24" fillId="0" borderId="0" xfId="0" applyNumberFormat="1" applyFont="1"/>
    <xf numFmtId="165" fontId="21" fillId="0" borderId="0" xfId="0" applyNumberFormat="1" applyFont="1"/>
    <xf numFmtId="1" fontId="21" fillId="0" borderId="13" xfId="0" applyNumberFormat="1" applyFont="1" applyBorder="1"/>
    <xf numFmtId="0" fontId="21" fillId="22" borderId="0" xfId="0" applyFont="1" applyFill="1"/>
    <xf numFmtId="49" fontId="22" fillId="0" borderId="0" xfId="0" applyNumberFormat="1" applyFont="1" applyAlignment="1">
      <alignment shrinkToFit="1"/>
    </xf>
    <xf numFmtId="0" fontId="28" fillId="23" borderId="0" xfId="0" applyFont="1" applyFill="1"/>
    <xf numFmtId="1" fontId="29" fillId="20" borderId="0" xfId="0" applyNumberFormat="1" applyFont="1" applyFill="1"/>
    <xf numFmtId="0" fontId="21" fillId="20" borderId="0" xfId="0" applyFont="1" applyFill="1"/>
    <xf numFmtId="0" fontId="21" fillId="23" borderId="0" xfId="0" applyFont="1" applyFill="1"/>
    <xf numFmtId="1" fontId="22" fillId="20" borderId="0" xfId="0" applyNumberFormat="1" applyFont="1" applyFill="1"/>
    <xf numFmtId="0" fontId="22" fillId="23" borderId="0" xfId="0" applyFont="1" applyFill="1" applyAlignment="1">
      <alignment horizontal="left"/>
    </xf>
    <xf numFmtId="9" fontId="21" fillId="20" borderId="0" xfId="0" applyNumberFormat="1" applyFont="1" applyFill="1"/>
    <xf numFmtId="0" fontId="30" fillId="20" borderId="0" xfId="0" applyFont="1" applyFill="1"/>
    <xf numFmtId="9" fontId="22" fillId="20" borderId="0" xfId="0" applyNumberFormat="1" applyFont="1" applyFill="1"/>
    <xf numFmtId="0" fontId="31" fillId="20" borderId="0" xfId="0" applyFont="1" applyFill="1"/>
    <xf numFmtId="0" fontId="30" fillId="23" borderId="0" xfId="0" applyFont="1" applyFill="1"/>
    <xf numFmtId="14" fontId="30" fillId="20" borderId="0" xfId="0" applyNumberFormat="1" applyFont="1" applyFill="1"/>
    <xf numFmtId="1" fontId="21" fillId="20" borderId="0" xfId="0" applyNumberFormat="1" applyFont="1" applyFill="1"/>
    <xf numFmtId="0" fontId="32" fillId="20" borderId="0" xfId="0" applyFont="1" applyFill="1"/>
    <xf numFmtId="0" fontId="25" fillId="21" borderId="0" xfId="0" applyFont="1" applyFill="1"/>
    <xf numFmtId="0" fontId="21" fillId="21" borderId="0" xfId="0" applyFont="1" applyFill="1"/>
    <xf numFmtId="0" fontId="33" fillId="21" borderId="14" xfId="0" applyFont="1" applyFill="1" applyBorder="1"/>
    <xf numFmtId="0" fontId="21" fillId="21" borderId="15" xfId="0" applyFont="1" applyFill="1" applyBorder="1"/>
    <xf numFmtId="0" fontId="25" fillId="21" borderId="15" xfId="0" applyFont="1" applyFill="1" applyBorder="1"/>
    <xf numFmtId="169" fontId="25" fillId="24" borderId="16" xfId="0" applyNumberFormat="1" applyFont="1" applyFill="1" applyBorder="1"/>
    <xf numFmtId="0" fontId="33" fillId="21" borderId="17" xfId="0" applyFont="1" applyFill="1" applyBorder="1"/>
    <xf numFmtId="0" fontId="21" fillId="21" borderId="18" xfId="0" applyFont="1" applyFill="1" applyBorder="1"/>
    <xf numFmtId="169" fontId="25" fillId="21" borderId="18" xfId="0" applyNumberFormat="1" applyFont="1" applyFill="1" applyBorder="1"/>
    <xf numFmtId="169" fontId="25" fillId="21" borderId="19" xfId="0" applyNumberFormat="1" applyFont="1" applyFill="1" applyBorder="1"/>
    <xf numFmtId="14" fontId="25" fillId="21" borderId="0" xfId="0" applyNumberFormat="1" applyFont="1" applyFill="1"/>
    <xf numFmtId="0" fontId="34" fillId="21" borderId="0" xfId="0" applyFont="1" applyFill="1" applyAlignment="1">
      <alignment horizontal="center"/>
    </xf>
    <xf numFmtId="0" fontId="35" fillId="21" borderId="20" xfId="0" applyFont="1" applyFill="1" applyBorder="1" applyAlignment="1">
      <alignment horizontal="center"/>
    </xf>
    <xf numFmtId="0" fontId="25" fillId="21" borderId="21" xfId="0" applyFont="1" applyFill="1" applyBorder="1"/>
    <xf numFmtId="0" fontId="32" fillId="21" borderId="21" xfId="0" applyFont="1" applyFill="1" applyBorder="1"/>
    <xf numFmtId="0" fontId="32" fillId="21" borderId="20" xfId="0" applyFont="1" applyFill="1" applyBorder="1"/>
    <xf numFmtId="0" fontId="32" fillId="21" borderId="22" xfId="0" applyFont="1" applyFill="1" applyBorder="1"/>
    <xf numFmtId="49" fontId="36" fillId="21" borderId="23" xfId="0" applyNumberFormat="1" applyFont="1" applyFill="1" applyBorder="1" applyAlignment="1">
      <alignment horizontal="left" vertical="top" wrapText="1"/>
    </xf>
    <xf numFmtId="0" fontId="25" fillId="21" borderId="0" xfId="0" applyFont="1" applyFill="1" applyAlignment="1">
      <alignment horizontal="center" vertical="top" wrapText="1"/>
    </xf>
    <xf numFmtId="0" fontId="21" fillId="21" borderId="0" xfId="0" applyFont="1" applyFill="1" applyAlignment="1">
      <alignment vertical="top" wrapText="1"/>
    </xf>
    <xf numFmtId="0" fontId="36" fillId="21" borderId="0" xfId="0" applyFont="1" applyFill="1" applyAlignment="1">
      <alignment wrapText="1"/>
    </xf>
    <xf numFmtId="0" fontId="25" fillId="21" borderId="0" xfId="0" applyFont="1" applyFill="1" applyAlignment="1">
      <alignment wrapText="1"/>
    </xf>
    <xf numFmtId="165" fontId="36" fillId="21" borderId="24" xfId="0" applyNumberFormat="1" applyFont="1" applyFill="1" applyBorder="1" applyAlignment="1">
      <alignment horizontal="center" wrapText="1"/>
    </xf>
    <xf numFmtId="16" fontId="25" fillId="0" borderId="25" xfId="0" applyNumberFormat="1" applyFont="1" applyBorder="1" applyAlignment="1">
      <alignment horizontal="center"/>
    </xf>
    <xf numFmtId="167" fontId="25" fillId="25" borderId="26" xfId="0" applyNumberFormat="1" applyFont="1" applyFill="1" applyBorder="1" applyAlignment="1">
      <alignment horizontal="center"/>
    </xf>
    <xf numFmtId="167" fontId="25" fillId="26" borderId="26" xfId="0" applyNumberFormat="1" applyFont="1" applyFill="1" applyBorder="1" applyAlignment="1">
      <alignment horizontal="center"/>
    </xf>
    <xf numFmtId="16" fontId="25" fillId="25" borderId="25" xfId="0" applyNumberFormat="1" applyFont="1" applyFill="1" applyBorder="1" applyAlignment="1">
      <alignment horizontal="center"/>
    </xf>
    <xf numFmtId="49" fontId="25" fillId="21" borderId="23" xfId="0" applyNumberFormat="1" applyFont="1" applyFill="1" applyBorder="1" applyAlignment="1">
      <alignment horizontal="left" vertical="top" wrapText="1"/>
    </xf>
    <xf numFmtId="0" fontId="25" fillId="21" borderId="0" xfId="0" applyFont="1" applyFill="1" applyAlignment="1">
      <alignment vertical="top" wrapText="1"/>
    </xf>
    <xf numFmtId="0" fontId="33" fillId="21" borderId="0" xfId="0" applyFont="1" applyFill="1" applyAlignment="1">
      <alignment horizontal="center" wrapText="1"/>
    </xf>
    <xf numFmtId="0" fontId="33" fillId="21" borderId="24" xfId="0" applyFont="1" applyFill="1" applyBorder="1" applyAlignment="1">
      <alignment horizontal="center" wrapText="1"/>
    </xf>
    <xf numFmtId="0" fontId="25" fillId="0" borderId="27" xfId="0" applyFont="1" applyBorder="1" applyAlignment="1">
      <alignment horizontal="center"/>
    </xf>
    <xf numFmtId="0" fontId="25" fillId="0" borderId="28" xfId="0" applyFont="1" applyBorder="1" applyAlignment="1">
      <alignment horizontal="center"/>
    </xf>
    <xf numFmtId="0" fontId="25" fillId="26" borderId="28" xfId="0" applyFont="1" applyFill="1" applyBorder="1" applyAlignment="1">
      <alignment horizontal="center"/>
    </xf>
    <xf numFmtId="0" fontId="25" fillId="26" borderId="29" xfId="0" applyFont="1" applyFill="1" applyBorder="1" applyAlignment="1">
      <alignment horizontal="center"/>
    </xf>
    <xf numFmtId="49" fontId="36" fillId="21" borderId="30" xfId="0" applyNumberFormat="1" applyFont="1" applyFill="1" applyBorder="1" applyAlignment="1">
      <alignment horizontal="left" vertical="top" wrapText="1"/>
    </xf>
    <xf numFmtId="166" fontId="25" fillId="21" borderId="11" xfId="0" applyNumberFormat="1" applyFont="1" applyFill="1" applyBorder="1" applyAlignment="1">
      <alignment horizontal="center" vertical="top" wrapText="1"/>
    </xf>
    <xf numFmtId="1" fontId="21" fillId="21" borderId="0" xfId="0" applyNumberFormat="1" applyFont="1" applyFill="1" applyAlignment="1">
      <alignment horizontal="left" vertical="top" wrapText="1"/>
    </xf>
    <xf numFmtId="0" fontId="21" fillId="21" borderId="31" xfId="0" applyFont="1" applyFill="1" applyBorder="1" applyAlignment="1">
      <alignment horizontal="center"/>
    </xf>
    <xf numFmtId="9" fontId="25" fillId="21" borderId="31" xfId="0" applyNumberFormat="1" applyFont="1" applyFill="1" applyBorder="1" applyAlignment="1">
      <alignment horizontal="center"/>
    </xf>
    <xf numFmtId="165" fontId="25" fillId="21" borderId="31" xfId="0" applyNumberFormat="1" applyFont="1" applyFill="1" applyBorder="1" applyAlignment="1">
      <alignment horizontal="center"/>
    </xf>
    <xf numFmtId="165" fontId="25" fillId="21" borderId="32" xfId="0" applyNumberFormat="1" applyFont="1" applyFill="1" applyBorder="1"/>
    <xf numFmtId="0" fontId="25" fillId="27" borderId="33" xfId="0" applyFont="1" applyFill="1" applyBorder="1" applyAlignment="1">
      <alignment horizontal="center"/>
    </xf>
    <xf numFmtId="0" fontId="25" fillId="27" borderId="16" xfId="0" applyFont="1" applyFill="1" applyBorder="1" applyAlignment="1">
      <alignment horizontal="center"/>
    </xf>
    <xf numFmtId="49" fontId="25" fillId="21" borderId="30" xfId="0" applyNumberFormat="1" applyFont="1" applyFill="1" applyBorder="1" applyAlignment="1">
      <alignment horizontal="left" vertical="top" wrapText="1"/>
    </xf>
    <xf numFmtId="9" fontId="21" fillId="21" borderId="0" xfId="0" applyNumberFormat="1" applyFont="1" applyFill="1" applyAlignment="1">
      <alignment horizontal="left" vertical="top" wrapText="1"/>
    </xf>
    <xf numFmtId="9" fontId="25" fillId="21" borderId="12" xfId="0" applyNumberFormat="1" applyFont="1" applyFill="1" applyBorder="1" applyAlignment="1">
      <alignment horizontal="center"/>
    </xf>
    <xf numFmtId="0" fontId="25" fillId="21" borderId="30" xfId="0" applyFont="1" applyFill="1" applyBorder="1" applyAlignment="1">
      <alignment horizontal="center"/>
    </xf>
    <xf numFmtId="0" fontId="25" fillId="21" borderId="11" xfId="0" applyFont="1" applyFill="1" applyBorder="1" applyAlignment="1">
      <alignment horizontal="center"/>
    </xf>
    <xf numFmtId="0" fontId="25" fillId="27" borderId="34" xfId="0" applyFont="1" applyFill="1" applyBorder="1" applyAlignment="1">
      <alignment horizontal="center"/>
    </xf>
    <xf numFmtId="0" fontId="25" fillId="27" borderId="35" xfId="0" applyFont="1" applyFill="1" applyBorder="1" applyAlignment="1">
      <alignment horizontal="center"/>
    </xf>
    <xf numFmtId="49" fontId="25" fillId="26" borderId="30" xfId="0" applyNumberFormat="1" applyFont="1" applyFill="1" applyBorder="1" applyAlignment="1">
      <alignment horizontal="left" vertical="top" wrapText="1"/>
    </xf>
    <xf numFmtId="166" fontId="25" fillId="26" borderId="11" xfId="0" applyNumberFormat="1" applyFont="1" applyFill="1" applyBorder="1" applyAlignment="1">
      <alignment horizontal="center" vertical="top" wrapText="1"/>
    </xf>
    <xf numFmtId="0" fontId="25" fillId="21" borderId="23" xfId="0" applyFont="1" applyFill="1" applyBorder="1"/>
    <xf numFmtId="166" fontId="21" fillId="21" borderId="0" xfId="0" applyNumberFormat="1" applyFont="1" applyFill="1" applyAlignment="1">
      <alignment horizontal="left" vertical="top" wrapText="1"/>
    </xf>
    <xf numFmtId="0" fontId="25" fillId="21" borderId="32" xfId="0" applyFont="1" applyFill="1" applyBorder="1"/>
    <xf numFmtId="166" fontId="25" fillId="21" borderId="0" xfId="0" applyNumberFormat="1" applyFont="1" applyFill="1" applyAlignment="1">
      <alignment horizontal="left" vertical="top" wrapText="1"/>
    </xf>
    <xf numFmtId="0" fontId="25" fillId="21" borderId="12" xfId="0" applyFont="1" applyFill="1" applyBorder="1" applyAlignment="1">
      <alignment horizontal="center"/>
    </xf>
    <xf numFmtId="0" fontId="21" fillId="21" borderId="36" xfId="0" applyFont="1" applyFill="1" applyBorder="1" applyAlignment="1">
      <alignment horizontal="center"/>
    </xf>
    <xf numFmtId="0" fontId="25" fillId="21" borderId="36" xfId="0" applyFont="1" applyFill="1" applyBorder="1" applyAlignment="1">
      <alignment horizontal="center"/>
    </xf>
    <xf numFmtId="0" fontId="25" fillId="21" borderId="37" xfId="0" applyFont="1" applyFill="1" applyBorder="1" applyAlignment="1">
      <alignment horizontal="center"/>
    </xf>
    <xf numFmtId="0" fontId="25" fillId="21" borderId="38" xfId="0" applyFont="1" applyFill="1" applyBorder="1" applyAlignment="1">
      <alignment horizontal="center"/>
    </xf>
    <xf numFmtId="0" fontId="25" fillId="27" borderId="39" xfId="0" applyFont="1" applyFill="1" applyBorder="1" applyAlignment="1">
      <alignment horizontal="center"/>
    </xf>
    <xf numFmtId="0" fontId="25" fillId="27" borderId="19" xfId="0" applyFont="1" applyFill="1" applyBorder="1" applyAlignment="1">
      <alignment horizontal="center"/>
    </xf>
    <xf numFmtId="0" fontId="25" fillId="21" borderId="0" xfId="0" applyFont="1" applyFill="1" applyAlignment="1">
      <alignment horizontal="center"/>
    </xf>
    <xf numFmtId="1" fontId="25" fillId="21" borderId="24" xfId="0" applyNumberFormat="1" applyFont="1" applyFill="1" applyBorder="1" applyAlignment="1">
      <alignment wrapText="1"/>
    </xf>
    <xf numFmtId="0" fontId="25" fillId="28" borderId="25" xfId="0" applyFont="1" applyFill="1" applyBorder="1"/>
    <xf numFmtId="0" fontId="25" fillId="28" borderId="26" xfId="0" applyFont="1" applyFill="1" applyBorder="1"/>
    <xf numFmtId="0" fontId="25" fillId="28" borderId="0" xfId="0" applyFont="1" applyFill="1"/>
    <xf numFmtId="0" fontId="36" fillId="28" borderId="0" xfId="0" applyFont="1" applyFill="1" applyAlignment="1">
      <alignment horizontal="center"/>
    </xf>
    <xf numFmtId="0" fontId="36" fillId="28" borderId="24" xfId="0" applyFont="1" applyFill="1" applyBorder="1" applyAlignment="1">
      <alignment horizontal="center"/>
    </xf>
    <xf numFmtId="0" fontId="21" fillId="21" borderId="40" xfId="0" applyFont="1" applyFill="1" applyBorder="1"/>
    <xf numFmtId="0" fontId="21" fillId="21" borderId="41" xfId="0" applyFont="1" applyFill="1" applyBorder="1"/>
    <xf numFmtId="0" fontId="25" fillId="21" borderId="41" xfId="0" applyFont="1" applyFill="1" applyBorder="1"/>
    <xf numFmtId="0" fontId="25" fillId="21" borderId="42" xfId="0" applyFont="1" applyFill="1" applyBorder="1"/>
    <xf numFmtId="0" fontId="25" fillId="21" borderId="40" xfId="0" applyFont="1" applyFill="1" applyBorder="1"/>
    <xf numFmtId="0" fontId="25" fillId="28" borderId="41" xfId="0" applyFont="1" applyFill="1" applyBorder="1"/>
    <xf numFmtId="0" fontId="25" fillId="29" borderId="0" xfId="0" applyFont="1" applyFill="1" applyAlignment="1">
      <alignment horizontal="center"/>
    </xf>
    <xf numFmtId="16" fontId="21" fillId="21" borderId="0" xfId="0" applyNumberFormat="1" applyFont="1" applyFill="1"/>
    <xf numFmtId="168" fontId="25" fillId="21" borderId="0" xfId="0" applyNumberFormat="1" applyFont="1" applyFill="1"/>
    <xf numFmtId="16" fontId="25" fillId="21" borderId="0" xfId="0" applyNumberFormat="1" applyFont="1" applyFill="1"/>
    <xf numFmtId="0" fontId="25" fillId="21" borderId="0" xfId="0" quotePrefix="1" applyFont="1" applyFill="1" applyAlignment="1">
      <alignment horizontal="left"/>
    </xf>
    <xf numFmtId="14" fontId="21" fillId="21" borderId="0" xfId="0" applyNumberFormat="1" applyFont="1" applyFill="1"/>
    <xf numFmtId="0" fontId="33" fillId="21" borderId="0" xfId="0" applyFont="1" applyFill="1"/>
    <xf numFmtId="0" fontId="33" fillId="30" borderId="43" xfId="0" applyFont="1" applyFill="1" applyBorder="1" applyAlignment="1">
      <alignment horizontal="center"/>
    </xf>
    <xf numFmtId="0" fontId="33" fillId="30" borderId="44" xfId="0" applyFont="1" applyFill="1" applyBorder="1" applyAlignment="1">
      <alignment horizontal="left"/>
    </xf>
    <xf numFmtId="0" fontId="33" fillId="30" borderId="45" xfId="0" applyFont="1" applyFill="1" applyBorder="1" applyAlignment="1">
      <alignment horizontal="center"/>
    </xf>
    <xf numFmtId="0" fontId="33" fillId="30" borderId="46" xfId="0" applyFont="1" applyFill="1" applyBorder="1" applyAlignment="1">
      <alignment horizontal="center"/>
    </xf>
    <xf numFmtId="0" fontId="33" fillId="30" borderId="47" xfId="0" applyFont="1" applyFill="1" applyBorder="1" applyAlignment="1">
      <alignment horizontal="center"/>
    </xf>
    <xf numFmtId="0" fontId="33" fillId="30" borderId="48" xfId="0" applyFont="1" applyFill="1" applyBorder="1" applyAlignment="1">
      <alignment horizontal="center"/>
    </xf>
    <xf numFmtId="0" fontId="33" fillId="30" borderId="49" xfId="0" applyFont="1" applyFill="1" applyBorder="1" applyAlignment="1">
      <alignment horizontal="left"/>
    </xf>
    <xf numFmtId="0" fontId="33" fillId="30" borderId="49" xfId="0" applyFont="1" applyFill="1" applyBorder="1" applyAlignment="1">
      <alignment horizontal="center"/>
    </xf>
    <xf numFmtId="0" fontId="33" fillId="30" borderId="50" xfId="0" applyFont="1" applyFill="1" applyBorder="1" applyAlignment="1">
      <alignment horizontal="center"/>
    </xf>
    <xf numFmtId="0" fontId="33" fillId="30" borderId="51" xfId="0" applyFont="1" applyFill="1" applyBorder="1" applyAlignment="1">
      <alignment horizontal="center"/>
    </xf>
    <xf numFmtId="0" fontId="21" fillId="30" borderId="52" xfId="0" applyFont="1" applyFill="1" applyBorder="1" applyAlignment="1">
      <alignment horizontal="left"/>
    </xf>
    <xf numFmtId="0" fontId="21" fillId="30" borderId="53" xfId="0" applyFont="1" applyFill="1" applyBorder="1" applyAlignment="1">
      <alignment horizontal="left"/>
    </xf>
    <xf numFmtId="0" fontId="21" fillId="30" borderId="54" xfId="0" applyFont="1" applyFill="1" applyBorder="1" applyAlignment="1">
      <alignment horizontal="left"/>
    </xf>
    <xf numFmtId="0" fontId="21" fillId="0" borderId="55" xfId="0" applyFont="1" applyBorder="1"/>
    <xf numFmtId="0" fontId="21" fillId="0" borderId="56" xfId="0" applyFont="1" applyBorder="1" applyAlignment="1">
      <alignment horizontal="left" vertical="top"/>
    </xf>
    <xf numFmtId="0" fontId="21" fillId="0" borderId="57" xfId="0" applyFont="1" applyBorder="1" applyAlignment="1">
      <alignment horizontal="left"/>
    </xf>
    <xf numFmtId="0" fontId="21" fillId="0" borderId="57" xfId="36" applyFont="1" applyFill="1" applyBorder="1" applyAlignment="1" applyProtection="1">
      <alignment horizontal="left" wrapText="1"/>
    </xf>
    <xf numFmtId="0" fontId="21" fillId="0" borderId="58" xfId="0" applyFont="1" applyBorder="1" applyAlignment="1">
      <alignment horizontal="left"/>
    </xf>
    <xf numFmtId="169" fontId="25" fillId="21" borderId="0" xfId="0" applyNumberFormat="1" applyFont="1" applyFill="1"/>
    <xf numFmtId="0" fontId="26" fillId="0" borderId="0" xfId="36" applyFont="1" applyAlignment="1" applyProtection="1"/>
    <xf numFmtId="0" fontId="21" fillId="0" borderId="0" xfId="0" applyFont="1"/>
    <xf numFmtId="0" fontId="33" fillId="0" borderId="0" xfId="0" applyFont="1"/>
    <xf numFmtId="164" fontId="28" fillId="20" borderId="0" xfId="0" applyNumberFormat="1" applyFont="1" applyFill="1" applyAlignment="1">
      <alignment horizontal="center" vertical="center"/>
    </xf>
    <xf numFmtId="49" fontId="28" fillId="20" borderId="0" xfId="0" applyNumberFormat="1" applyFont="1" applyFill="1" applyAlignment="1">
      <alignment horizontal="left" vertical="top" textRotation="180"/>
    </xf>
    <xf numFmtId="0" fontId="28" fillId="20" borderId="0" xfId="0" applyFont="1" applyFill="1" applyAlignment="1">
      <alignment horizontal="left" vertical="top" textRotation="180"/>
    </xf>
    <xf numFmtId="0" fontId="28" fillId="20" borderId="0" xfId="0" applyFont="1" applyFill="1"/>
    <xf numFmtId="0" fontId="38" fillId="20" borderId="0" xfId="0" applyFont="1" applyFill="1"/>
    <xf numFmtId="0" fontId="37" fillId="0" borderId="0" xfId="0" applyFont="1"/>
    <xf numFmtId="0" fontId="39" fillId="0" borderId="0" xfId="0" applyFont="1"/>
    <xf numFmtId="9" fontId="40" fillId="0" borderId="0" xfId="0" applyNumberFormat="1" applyFont="1"/>
    <xf numFmtId="0" fontId="40" fillId="0" borderId="0" xfId="0" applyFont="1"/>
    <xf numFmtId="164" fontId="40" fillId="0" borderId="0" xfId="0" applyNumberFormat="1" applyFont="1"/>
    <xf numFmtId="0" fontId="41" fillId="0" borderId="0" xfId="0" applyFont="1"/>
    <xf numFmtId="165" fontId="40" fillId="0" borderId="0" xfId="0" applyNumberFormat="1" applyFont="1"/>
    <xf numFmtId="1" fontId="40" fillId="0" borderId="0" xfId="0" applyNumberFormat="1" applyFont="1"/>
    <xf numFmtId="0" fontId="42" fillId="0" borderId="0" xfId="0" applyFont="1"/>
    <xf numFmtId="0" fontId="10" fillId="0" borderId="0" xfId="45" applyFont="1"/>
    <xf numFmtId="0" fontId="6" fillId="0" borderId="0" xfId="45"/>
    <xf numFmtId="0" fontId="6" fillId="0" borderId="0" xfId="45" applyAlignment="1">
      <alignment horizontal="left"/>
    </xf>
    <xf numFmtId="0" fontId="6" fillId="0" borderId="0" xfId="45" applyAlignment="1">
      <alignment horizontal="center"/>
    </xf>
    <xf numFmtId="0" fontId="10" fillId="0" borderId="0" xfId="45" applyFont="1" applyAlignment="1">
      <alignment horizontal="left"/>
    </xf>
    <xf numFmtId="49" fontId="21" fillId="0" borderId="11" xfId="0" applyNumberFormat="1" applyFont="1" applyBorder="1" applyAlignment="1">
      <alignment horizontal="left" indent="1"/>
    </xf>
    <xf numFmtId="49" fontId="21" fillId="0" borderId="11" xfId="0" applyNumberFormat="1" applyFont="1" applyBorder="1" applyAlignment="1">
      <alignment horizontal="left"/>
    </xf>
    <xf numFmtId="0" fontId="10" fillId="0" borderId="0" xfId="45" applyFont="1" applyAlignment="1">
      <alignment horizontal="center"/>
    </xf>
    <xf numFmtId="9" fontId="0" fillId="0" borderId="0" xfId="0" applyNumberFormat="1"/>
    <xf numFmtId="0" fontId="45" fillId="0" borderId="0" xfId="0" applyFont="1" applyAlignment="1">
      <alignment horizontal="center"/>
    </xf>
    <xf numFmtId="9" fontId="45" fillId="0" borderId="0" xfId="0" applyNumberFormat="1" applyFont="1"/>
    <xf numFmtId="9" fontId="45" fillId="0" borderId="0" xfId="0" applyNumberFormat="1" applyFont="1" applyAlignment="1">
      <alignment horizontal="center"/>
    </xf>
    <xf numFmtId="0" fontId="22" fillId="23" borderId="0" xfId="0" applyFont="1" applyFill="1" applyAlignment="1">
      <alignment horizontal="right"/>
    </xf>
    <xf numFmtId="164" fontId="24" fillId="20" borderId="0" xfId="0" applyNumberFormat="1" applyFont="1" applyFill="1" applyAlignment="1">
      <alignment horizontal="center" vertical="center"/>
    </xf>
    <xf numFmtId="0" fontId="25" fillId="0" borderId="0" xfId="0" applyFont="1"/>
    <xf numFmtId="0" fontId="28" fillId="23" borderId="0" xfId="0" applyFont="1" applyFill="1" applyAlignment="1">
      <alignment horizontal="right"/>
    </xf>
    <xf numFmtId="0" fontId="37" fillId="0" borderId="0" xfId="0" applyFont="1"/>
    <xf numFmtId="0" fontId="35" fillId="20" borderId="20" xfId="0" applyFont="1" applyFill="1" applyBorder="1" applyAlignment="1">
      <alignment horizontal="center"/>
    </xf>
    <xf numFmtId="0" fontId="35" fillId="20" borderId="21" xfId="0" applyFont="1" applyFill="1" applyBorder="1" applyAlignment="1">
      <alignment horizontal="center"/>
    </xf>
    <xf numFmtId="0" fontId="35" fillId="20" borderId="22" xfId="0" applyFont="1" applyFill="1" applyBorder="1" applyAlignment="1">
      <alignment horizontal="center"/>
    </xf>
    <xf numFmtId="16" fontId="36" fillId="21" borderId="25" xfId="0" applyNumberFormat="1" applyFont="1" applyFill="1" applyBorder="1" applyAlignment="1">
      <alignment horizontal="center"/>
    </xf>
    <xf numFmtId="16" fontId="36" fillId="21" borderId="26" xfId="0" applyNumberFormat="1" applyFont="1" applyFill="1" applyBorder="1" applyAlignment="1">
      <alignment horizontal="center"/>
    </xf>
    <xf numFmtId="16" fontId="36" fillId="21" borderId="62" xfId="0" applyNumberFormat="1" applyFont="1" applyFill="1" applyBorder="1" applyAlignment="1">
      <alignment horizontal="center"/>
    </xf>
    <xf numFmtId="0" fontId="36" fillId="28" borderId="59" xfId="0" applyFont="1" applyFill="1" applyBorder="1" applyAlignment="1">
      <alignment horizontal="center"/>
    </xf>
    <xf numFmtId="0" fontId="36" fillId="28" borderId="60" xfId="0" applyFont="1" applyFill="1" applyBorder="1" applyAlignment="1">
      <alignment horizontal="center"/>
    </xf>
    <xf numFmtId="0" fontId="36" fillId="28" borderId="61" xfId="0" applyFont="1" applyFill="1" applyBorder="1" applyAlignment="1">
      <alignment horizontal="center"/>
    </xf>
    <xf numFmtId="0" fontId="25" fillId="21" borderId="27" xfId="0" applyFont="1" applyFill="1" applyBorder="1" applyAlignment="1">
      <alignment horizontal="center"/>
    </xf>
    <xf numFmtId="0" fontId="25" fillId="21" borderId="28" xfId="0" applyFont="1" applyFill="1" applyBorder="1" applyAlignment="1">
      <alignment horizontal="center"/>
    </xf>
    <xf numFmtId="0" fontId="25" fillId="21" borderId="29" xfId="0" applyFont="1" applyFill="1" applyBorder="1" applyAlignment="1">
      <alignment horizontal="center"/>
    </xf>
  </cellXfs>
  <cellStyles count="46">
    <cellStyle name="Accent1" xfId="1" builtinId="29" customBuiltin="1"/>
    <cellStyle name="Accent1 - 20%" xfId="2" xr:uid="{00000000-0005-0000-0000-000001000000}"/>
    <cellStyle name="Accent1 - 40%" xfId="3" xr:uid="{00000000-0005-0000-0000-000002000000}"/>
    <cellStyle name="Accent1 - 60%" xfId="4" xr:uid="{00000000-0005-0000-0000-000003000000}"/>
    <cellStyle name="Accent2" xfId="5" builtinId="33" customBuiltin="1"/>
    <cellStyle name="Accent2 - 20%" xfId="6" xr:uid="{00000000-0005-0000-0000-000005000000}"/>
    <cellStyle name="Accent2 - 40%" xfId="7" xr:uid="{00000000-0005-0000-0000-000006000000}"/>
    <cellStyle name="Accent2 - 60%" xfId="8" xr:uid="{00000000-0005-0000-0000-000007000000}"/>
    <cellStyle name="Accent3" xfId="9" builtinId="37" customBuiltin="1"/>
    <cellStyle name="Accent3 - 20%" xfId="10" xr:uid="{00000000-0005-0000-0000-000009000000}"/>
    <cellStyle name="Accent3 - 40%" xfId="11" xr:uid="{00000000-0005-0000-0000-00000A000000}"/>
    <cellStyle name="Accent3 - 60%" xfId="12" xr:uid="{00000000-0005-0000-0000-00000B000000}"/>
    <cellStyle name="Accent4" xfId="13" builtinId="41" customBuiltin="1"/>
    <cellStyle name="Accent4 - 20%" xfId="14" xr:uid="{00000000-0005-0000-0000-00000D000000}"/>
    <cellStyle name="Accent4 - 40%" xfId="15" xr:uid="{00000000-0005-0000-0000-00000E000000}"/>
    <cellStyle name="Accent4 - 60%" xfId="16" xr:uid="{00000000-0005-0000-0000-00000F000000}"/>
    <cellStyle name="Accent5" xfId="17" builtinId="45" customBuiltin="1"/>
    <cellStyle name="Accent5 - 20%" xfId="18" xr:uid="{00000000-0005-0000-0000-000011000000}"/>
    <cellStyle name="Accent5 - 40%" xfId="19" xr:uid="{00000000-0005-0000-0000-000012000000}"/>
    <cellStyle name="Accent5 - 60%" xfId="20" xr:uid="{00000000-0005-0000-0000-000013000000}"/>
    <cellStyle name="Accent6" xfId="21" builtinId="49" customBuiltin="1"/>
    <cellStyle name="Accent6 - 20%" xfId="22" xr:uid="{00000000-0005-0000-0000-000015000000}"/>
    <cellStyle name="Accent6 - 40%" xfId="23" xr:uid="{00000000-0005-0000-0000-000016000000}"/>
    <cellStyle name="Accent6 - 60%" xfId="24" xr:uid="{00000000-0005-0000-0000-000017000000}"/>
    <cellStyle name="Bad" xfId="25" builtinId="27" customBuiltin="1"/>
    <cellStyle name="Calculation" xfId="26" builtinId="22" customBuiltin="1"/>
    <cellStyle name="Check Cell" xfId="27" builtinId="23" customBuiltin="1"/>
    <cellStyle name="Emphasis 1" xfId="28" xr:uid="{00000000-0005-0000-0000-00001B000000}"/>
    <cellStyle name="Emphasis 2" xfId="29" xr:uid="{00000000-0005-0000-0000-00001C000000}"/>
    <cellStyle name="Emphasis 3" xfId="30" xr:uid="{00000000-0005-0000-0000-00001D000000}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Hyperlink" xfId="36" builtinId="8"/>
    <cellStyle name="Input" xfId="37" builtinId="20" customBuiltin="1"/>
    <cellStyle name="Linked Cell" xfId="38" builtinId="24" customBuiltin="1"/>
    <cellStyle name="Neutral" xfId="39" builtinId="28" customBuiltin="1"/>
    <cellStyle name="Normal" xfId="0" builtinId="0"/>
    <cellStyle name="Normal 2" xfId="45" xr:uid="{00000000-0005-0000-0000-000028000000}"/>
    <cellStyle name="Note" xfId="40" builtinId="10" customBuiltin="1"/>
    <cellStyle name="Output" xfId="41" builtinId="21" customBuiltin="1"/>
    <cellStyle name="Sheet Title" xfId="42" xr:uid="{00000000-0005-0000-0000-00002B000000}"/>
    <cellStyle name="Total" xfId="43" builtinId="25" customBuiltin="1"/>
    <cellStyle name="Warning Text" xfId="44" builtinId="11" customBuiltin="1"/>
  </cellStyles>
  <dxfs count="48">
    <dxf>
      <font>
        <condense val="0"/>
        <extend val="0"/>
        <color auto="1"/>
      </font>
      <fill>
        <patternFill patternType="solid">
          <fgColor indexed="64"/>
          <bgColor indexed="42"/>
        </patternFill>
      </fill>
    </dxf>
    <dxf>
      <fill>
        <patternFill patternType="solid">
          <fgColor indexed="64"/>
          <bgColor indexed="44"/>
        </patternFill>
      </fill>
    </dxf>
    <dxf>
      <fill>
        <patternFill patternType="solid">
          <fgColor indexed="64"/>
          <bgColor indexed="47"/>
        </patternFill>
      </fill>
    </dxf>
    <dxf>
      <fill>
        <patternFill patternType="solid">
          <fgColor indexed="64"/>
          <bgColor indexed="54"/>
        </patternFill>
      </fill>
    </dxf>
    <dxf>
      <fill>
        <patternFill patternType="solid">
          <fgColor indexed="64"/>
          <bgColor indexed="44"/>
        </patternFill>
      </fill>
    </dxf>
    <dxf>
      <fill>
        <patternFill patternType="solid">
          <fgColor indexed="64"/>
          <bgColor indexed="47"/>
        </patternFill>
      </fill>
    </dxf>
    <dxf>
      <font>
        <b/>
        <i val="0"/>
        <condense val="0"/>
        <extend val="0"/>
        <color indexed="9"/>
      </font>
      <fill>
        <patternFill patternType="solid">
          <fgColor indexed="64"/>
          <bgColor indexed="57"/>
        </patternFill>
      </fill>
    </dxf>
    <dxf>
      <fill>
        <patternFill patternType="solid">
          <fgColor indexed="64"/>
          <bgColor indexed="42"/>
        </patternFill>
      </fill>
    </dxf>
    <dxf>
      <fill>
        <patternFill patternType="solid">
          <fgColor indexed="64"/>
          <bgColor indexed="45"/>
        </patternFill>
      </fill>
    </dxf>
    <dxf>
      <fill>
        <patternFill patternType="solid">
          <fgColor indexed="64"/>
          <bgColor indexed="11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10"/>
        </patternFill>
      </fill>
    </dxf>
    <dxf>
      <fill>
        <patternFill patternType="solid">
          <fgColor indexed="64"/>
          <bgColor indexed="47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47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47"/>
        </patternFill>
      </fill>
    </dxf>
    <dxf>
      <fill>
        <patternFill patternType="solid">
          <fgColor indexed="64"/>
          <bgColor indexed="26"/>
        </patternFill>
      </fill>
    </dxf>
    <dxf>
      <fill>
        <patternFill patternType="solid">
          <fgColor indexed="64"/>
          <bgColor indexed="54"/>
        </patternFill>
      </fill>
    </dxf>
    <dxf>
      <fill>
        <patternFill patternType="solid">
          <fgColor indexed="64"/>
          <bgColor indexed="44"/>
        </patternFill>
      </fill>
    </dxf>
    <dxf>
      <fill>
        <patternFill patternType="solid">
          <fgColor indexed="64"/>
          <bgColor indexed="43"/>
        </patternFill>
      </fill>
    </dxf>
    <dxf>
      <fill>
        <patternFill patternType="gray0625">
          <fgColor indexed="64"/>
          <bgColor indexed="65"/>
        </patternFill>
      </fill>
    </dxf>
    <dxf>
      <fill>
        <patternFill patternType="solid">
          <fgColor indexed="64"/>
          <bgColor indexed="54"/>
        </patternFill>
      </fill>
    </dxf>
    <dxf>
      <fill>
        <patternFill patternType="solid">
          <fgColor indexed="64"/>
          <bgColor indexed="44"/>
        </patternFill>
      </fill>
    </dxf>
    <dxf>
      <fill>
        <patternFill patternType="solid">
          <fgColor indexed="64"/>
          <bgColor indexed="10"/>
        </patternFill>
      </fill>
    </dxf>
    <dxf>
      <font>
        <condense val="0"/>
        <extend val="0"/>
        <color auto="1"/>
      </font>
      <fill>
        <patternFill patternType="solid">
          <fgColor indexed="22"/>
          <bgColor indexed="22"/>
        </patternFill>
      </fill>
    </dxf>
    <dxf>
      <font>
        <condense val="0"/>
        <extend val="0"/>
        <color auto="1"/>
      </font>
      <fill>
        <patternFill patternType="solid">
          <fgColor indexed="64"/>
          <bgColor indexed="43"/>
        </patternFill>
      </fill>
    </dxf>
    <dxf>
      <font>
        <condense val="0"/>
        <extend val="0"/>
        <color auto="1"/>
      </font>
      <fill>
        <patternFill patternType="solid">
          <fgColor indexed="64"/>
          <bgColor indexed="42"/>
        </patternFill>
      </fill>
    </dxf>
    <dxf>
      <fill>
        <patternFill patternType="solid">
          <fgColor indexed="64"/>
          <bgColor indexed="43"/>
        </patternFill>
      </fill>
    </dxf>
    <dxf>
      <fill>
        <patternFill patternType="solid">
          <fgColor indexed="64"/>
          <bgColor indexed="42"/>
        </patternFill>
      </fill>
    </dxf>
    <dxf>
      <font>
        <condense val="0"/>
        <extend val="0"/>
        <color auto="1"/>
      </font>
      <fill>
        <patternFill patternType="solid">
          <fgColor indexed="64"/>
          <bgColor indexed="42"/>
        </patternFill>
      </fill>
    </dxf>
    <dxf>
      <font>
        <condense val="0"/>
        <extend val="0"/>
        <u/>
        <color indexed="44"/>
      </font>
    </dxf>
    <dxf>
      <font>
        <condense val="0"/>
        <extend val="0"/>
        <color auto="1"/>
      </font>
      <fill>
        <patternFill patternType="solid">
          <fgColor indexed="64"/>
          <bgColor indexed="9"/>
        </patternFill>
      </fill>
    </dxf>
    <dxf>
      <font>
        <condense val="0"/>
        <extend val="0"/>
        <color indexed="42"/>
      </font>
      <fill>
        <patternFill patternType="solid">
          <fgColor indexed="64"/>
          <bgColor indexed="42"/>
        </patternFill>
      </fill>
    </dxf>
    <dxf>
      <font>
        <condense val="0"/>
        <extend val="0"/>
        <color indexed="43"/>
      </font>
      <fill>
        <patternFill patternType="solid">
          <fgColor indexed="64"/>
          <bgColor indexed="43"/>
        </patternFill>
      </fill>
    </dxf>
    <dxf>
      <font>
        <condense val="0"/>
        <extend val="0"/>
        <color indexed="22"/>
      </font>
      <fill>
        <patternFill patternType="solid">
          <fgColor indexed="22"/>
          <bgColor indexed="22"/>
        </patternFill>
      </fill>
    </dxf>
    <dxf>
      <fill>
        <patternFill patternType="lightDown">
          <fgColor indexed="22"/>
          <bgColor indexed="65"/>
        </patternFill>
      </fill>
    </dxf>
    <dxf>
      <fill>
        <patternFill patternType="lightDown">
          <fgColor indexed="22"/>
          <bgColor indexed="65"/>
        </patternFill>
      </fill>
    </dxf>
    <dxf>
      <font>
        <condense val="0"/>
        <extend val="0"/>
        <color indexed="9"/>
      </font>
      <fill>
        <patternFill patternType="solid">
          <fgColor indexed="64"/>
          <bgColor indexed="54"/>
        </patternFill>
      </fill>
      <border>
        <right style="thin">
          <color indexed="64"/>
        </right>
      </border>
    </dxf>
    <dxf>
      <fill>
        <patternFill patternType="lightDown">
          <fgColor indexed="22"/>
          <bgColor indexed="65"/>
        </patternFill>
      </fill>
    </dxf>
    <dxf>
      <font>
        <condense val="0"/>
        <extend val="0"/>
        <color indexed="9"/>
      </font>
      <fill>
        <patternFill patternType="solid">
          <fgColor indexed="64"/>
          <bgColor indexed="62"/>
        </patternFill>
      </fill>
      <border>
        <left style="thin">
          <color indexed="64"/>
        </left>
      </border>
    </dxf>
    <dxf>
      <font>
        <condense val="0"/>
        <extend val="0"/>
        <color auto="1"/>
      </font>
      <fill>
        <patternFill patternType="solid">
          <fgColor indexed="64"/>
          <bgColor indexed="9"/>
        </patternFill>
      </fill>
    </dxf>
    <dxf>
      <font>
        <condense val="0"/>
        <extend val="0"/>
        <color auto="1"/>
      </font>
      <fill>
        <patternFill patternType="solid">
          <fgColor indexed="64"/>
          <bgColor indexed="9"/>
        </patternFill>
      </fill>
    </dxf>
    <dxf>
      <font>
        <condense val="0"/>
        <extend val="0"/>
        <color auto="1"/>
      </font>
      <fill>
        <patternFill patternType="solid">
          <fgColor indexed="64"/>
          <bgColor indexed="9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3"/>
      </font>
    </dxf>
    <dxf>
      <font>
        <condense val="0"/>
        <extend val="0"/>
        <color indexed="11"/>
      </font>
    </dxf>
  </dxfs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Work Item Cumulative Flow</a:t>
            </a:r>
          </a:p>
        </c:rich>
      </c:tx>
      <c:layout>
        <c:manualLayout>
          <c:xMode val="edge"/>
          <c:yMode val="edge"/>
          <c:x val="0.17505054923690092"/>
          <c:y val="3.84616451245481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577209098862638"/>
          <c:y val="0.16981163364466695"/>
          <c:w val="0.81713108778069421"/>
          <c:h val="0.54213915713366023"/>
        </c:manualLayout>
      </c:layout>
      <c:areaChart>
        <c:grouping val="stacked"/>
        <c:varyColors val="0"/>
        <c:ser>
          <c:idx val="0"/>
          <c:order val="0"/>
          <c:tx>
            <c:v>Complete</c:v>
          </c:tx>
          <c:spPr>
            <a:solidFill>
              <a:srgbClr val="00B050"/>
            </a:solidFill>
          </c:spPr>
          <c:cat>
            <c:numRef>
              <c:f>Analysis!$E$19:$R$19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Analysis!$E$37:$R$37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9-435C-9BD6-E927BD957C83}"/>
            </c:ext>
          </c:extLst>
        </c:ser>
        <c:ser>
          <c:idx val="1"/>
          <c:order val="1"/>
          <c:tx>
            <c:v>In Progress</c:v>
          </c:tx>
          <c:spPr>
            <a:solidFill>
              <a:srgbClr val="FFFF00"/>
            </a:solidFill>
          </c:spPr>
          <c:cat>
            <c:numRef>
              <c:f>Analysis!$E$19:$R$19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Analysis!$E$36:$R$36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99-435C-9BD6-E927BD957C83}"/>
            </c:ext>
          </c:extLst>
        </c:ser>
        <c:ser>
          <c:idx val="2"/>
          <c:order val="2"/>
          <c:tx>
            <c:v>Pending</c:v>
          </c:tx>
          <c:spPr>
            <a:solidFill>
              <a:schemeClr val="bg2">
                <a:lumMod val="90000"/>
              </a:schemeClr>
            </a:solidFill>
          </c:spPr>
          <c:val>
            <c:numRef>
              <c:f>Analysis!$E$35:$R$35</c:f>
              <c:numCache>
                <c:formatCode>General</c:formatCode>
                <c:ptCount val="14"/>
                <c:pt idx="0">
                  <c:v>58</c:v>
                </c:pt>
                <c:pt idx="1">
                  <c:v>58</c:v>
                </c:pt>
                <c:pt idx="2">
                  <c:v>58</c:v>
                </c:pt>
                <c:pt idx="3">
                  <c:v>58</c:v>
                </c:pt>
                <c:pt idx="4">
                  <c:v>58</c:v>
                </c:pt>
                <c:pt idx="5">
                  <c:v>58</c:v>
                </c:pt>
                <c:pt idx="6">
                  <c:v>58</c:v>
                </c:pt>
                <c:pt idx="7">
                  <c:v>58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99-435C-9BD6-E927BD957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980800"/>
        <c:axId val="97982720"/>
      </c:areaChart>
      <c:catAx>
        <c:axId val="97980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Days</a:t>
                </a:r>
              </a:p>
            </c:rich>
          </c:tx>
          <c:layout>
            <c:manualLayout>
              <c:xMode val="edge"/>
              <c:yMode val="edge"/>
              <c:x val="0.51515407796247692"/>
              <c:y val="0.79516822661318864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97982720"/>
        <c:crosses val="autoZero"/>
        <c:auto val="1"/>
        <c:lblAlgn val="ctr"/>
        <c:lblOffset val="100"/>
        <c:tickLblSkip val="3"/>
        <c:tickMarkSkip val="1"/>
        <c:noMultiLvlLbl val="1"/>
      </c:catAx>
      <c:valAx>
        <c:axId val="97982720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Work Item Count</a:t>
                </a:r>
              </a:p>
            </c:rich>
          </c:tx>
          <c:layout>
            <c:manualLayout>
              <c:xMode val="edge"/>
              <c:yMode val="edge"/>
              <c:x val="3.6927621861152143E-2"/>
              <c:y val="0.2211538461538461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97980800"/>
        <c:crossesAt val="1"/>
        <c:crossBetween val="midCat"/>
        <c:majorUnit val="2"/>
        <c:minorUnit val="1"/>
      </c:valAx>
      <c:spPr>
        <a:solidFill>
          <a:schemeClr val="bg1">
            <a:lumMod val="20000"/>
            <a:lumOff val="80000"/>
          </a:schemeClr>
        </a:solidFill>
      </c:spPr>
    </c:plotArea>
    <c:legend>
      <c:legendPos val="r"/>
      <c:layout>
        <c:manualLayout>
          <c:xMode val="edge"/>
          <c:yMode val="edge"/>
          <c:x val="2.9537523087391854E-2"/>
          <c:y val="0.89894161343040391"/>
          <c:w val="0.92308569067755464"/>
          <c:h val="7.5018075570742374E-2"/>
        </c:manualLayout>
      </c:layout>
      <c:overlay val="0"/>
    </c:legend>
    <c:plotVisOnly val="1"/>
    <c:dispBlanksAs val="zero"/>
    <c:showDLblsOverMax val="0"/>
  </c:chart>
  <c:spPr>
    <a:solidFill>
      <a:srgbClr val="FFFFFF"/>
    </a:solidFill>
  </c:spPr>
  <c:printSettings>
    <c:headerFooter/>
    <c:pageMargins b="0.75000000000000366" l="0.70000000000000062" r="0.70000000000000062" t="0.75000000000000366" header="0.30000000000000032" footer="0.30000000000000032"/>
    <c:pageSetup paperSize="0" orientation="portrait" horizontalDpi="0" verticalDpi="0" copies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Hours Burndown with Cumulative Flow</a:t>
            </a:r>
          </a:p>
        </c:rich>
      </c:tx>
      <c:layout>
        <c:manualLayout>
          <c:xMode val="edge"/>
          <c:yMode val="edge"/>
          <c:x val="0.22098421541318475"/>
          <c:y val="3.836930455635494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11257386832118"/>
          <c:y val="0.17669172932330818"/>
          <c:w val="0.87100657289633654"/>
          <c:h val="0.46992481203007747"/>
        </c:manualLayout>
      </c:layout>
      <c:areaChart>
        <c:grouping val="stacked"/>
        <c:varyColors val="0"/>
        <c:ser>
          <c:idx val="0"/>
          <c:order val="0"/>
          <c:tx>
            <c:v>Complete</c:v>
          </c:tx>
          <c:spPr>
            <a:solidFill>
              <a:srgbClr val="00B050"/>
            </a:solidFill>
          </c:spPr>
          <c:cat>
            <c:numRef>
              <c:f>Analysis!$E$19:$R$19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Analysis!$E$33:$R$33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31-481B-B369-47BEC2305300}"/>
            </c:ext>
          </c:extLst>
        </c:ser>
        <c:ser>
          <c:idx val="1"/>
          <c:order val="1"/>
          <c:tx>
            <c:v>In Progress</c:v>
          </c:tx>
          <c:spPr>
            <a:solidFill>
              <a:srgbClr val="FFFF00"/>
            </a:solidFill>
          </c:spPr>
          <c:cat>
            <c:numRef>
              <c:f>Analysis!$E$19:$R$19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Analysis!$E$32:$R$32</c:f>
              <c:numCache>
                <c:formatCode>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31-481B-B369-47BEC2305300}"/>
            </c:ext>
          </c:extLst>
        </c:ser>
        <c:ser>
          <c:idx val="2"/>
          <c:order val="2"/>
          <c:tx>
            <c:v>Pending</c:v>
          </c:tx>
          <c:spPr>
            <a:solidFill>
              <a:schemeClr val="bg2">
                <a:lumMod val="90000"/>
              </a:schemeClr>
            </a:solidFill>
          </c:spPr>
          <c:cat>
            <c:numRef>
              <c:f>Analysis!$E$19:$R$19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Analysis!$E$31:$R$31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31-481B-B369-47BEC2305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024064"/>
        <c:axId val="98026624"/>
      </c:areaChart>
      <c:lineChart>
        <c:grouping val="standard"/>
        <c:varyColors val="0"/>
        <c:ser>
          <c:idx val="3"/>
          <c:order val="3"/>
          <c:tx>
            <c:v>Remaining</c:v>
          </c:tx>
          <c:spPr>
            <a:ln w="25400">
              <a:solidFill>
                <a:schemeClr val="accent6"/>
              </a:solidFill>
            </a:ln>
          </c:spPr>
          <c:marker>
            <c:symbol val="x"/>
            <c:size val="3"/>
            <c:spPr>
              <a:solidFill>
                <a:schemeClr val="accent6"/>
              </a:solidFill>
              <a:ln w="3175"/>
            </c:spPr>
          </c:marker>
          <c:trendline>
            <c:spPr>
              <a:ln w="12700">
                <a:solidFill>
                  <a:srgbClr val="FF0000"/>
                </a:solidFill>
                <a:prstDash val="dash"/>
              </a:ln>
            </c:spPr>
            <c:trendlineType val="linear"/>
            <c:dispRSqr val="0"/>
            <c:dispEq val="0"/>
          </c:trendline>
          <c:cat>
            <c:numRef>
              <c:f>Analysis!$E$19:$R$19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cat>
          <c:val>
            <c:numRef>
              <c:f>Analysis!$E$22:$R$22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D31-481B-B369-47BEC2305300}"/>
            </c:ext>
          </c:extLst>
        </c:ser>
        <c:ser>
          <c:idx val="4"/>
          <c:order val="4"/>
          <c:tx>
            <c:v>Effort</c:v>
          </c:tx>
          <c:spPr>
            <a:ln w="25400">
              <a:solidFill>
                <a:schemeClr val="accent1"/>
              </a:solidFill>
            </a:ln>
          </c:spPr>
          <c:marker>
            <c:symbol val="circle"/>
            <c:size val="3"/>
            <c:spPr>
              <a:solidFill>
                <a:schemeClr val="accent1"/>
              </a:solidFill>
              <a:ln w="3175"/>
            </c:spPr>
          </c:marker>
          <c:val>
            <c:numRef>
              <c:f>Analysis!$E$24:$R$24</c:f>
              <c:numCache>
                <c:formatCode>General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1D31-481B-B369-47BEC23053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24064"/>
        <c:axId val="98026624"/>
      </c:lineChart>
      <c:catAx>
        <c:axId val="980240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ctr" rtl="0">
                  <a:defRPr lang="en-US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Days</a:t>
                </a:r>
              </a:p>
            </c:rich>
          </c:tx>
          <c:layout>
            <c:manualLayout>
              <c:xMode val="edge"/>
              <c:yMode val="edge"/>
              <c:x val="0.46346112718816135"/>
              <c:y val="0.7504193554753027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/>
            </a:pPr>
            <a:endParaRPr lang="en-US"/>
          </a:p>
        </c:txPr>
        <c:crossAx val="98026624"/>
        <c:crosses val="autoZero"/>
        <c:auto val="1"/>
        <c:lblAlgn val="ctr"/>
        <c:lblOffset val="100"/>
        <c:tickLblSkip val="3"/>
        <c:tickMarkSkip val="1"/>
        <c:noMultiLvlLbl val="1"/>
      </c:catAx>
      <c:valAx>
        <c:axId val="98026624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Work Item Hours</a:t>
                </a:r>
              </a:p>
            </c:rich>
          </c:tx>
          <c:layout>
            <c:manualLayout>
              <c:xMode val="edge"/>
              <c:yMode val="edge"/>
              <c:x val="1.5944844501274948E-2"/>
              <c:y val="0.18293923785842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98024064"/>
        <c:crossesAt val="1"/>
        <c:crossBetween val="midCat"/>
      </c:valAx>
      <c:spPr>
        <a:solidFill>
          <a:srgbClr val="FFFFFF"/>
        </a:solidFill>
      </c:spPr>
    </c:plotArea>
    <c:legend>
      <c:legendPos val="r"/>
      <c:layout>
        <c:manualLayout>
          <c:xMode val="edge"/>
          <c:yMode val="edge"/>
          <c:x val="2.1141254520704252E-2"/>
          <c:y val="0.88314329129911395"/>
          <c:w val="0.94998646536704257"/>
          <c:h val="8.2977127859017633E-2"/>
        </c:manualLayout>
      </c:layout>
      <c:overlay val="0"/>
    </c:legend>
    <c:plotVisOnly val="1"/>
    <c:dispBlanksAs val="zero"/>
    <c:showDLblsOverMax val="0"/>
  </c:chart>
  <c:spPr>
    <a:solidFill>
      <a:srgbClr val="FFFFFF"/>
    </a:solidFill>
  </c:spPr>
  <c:printSettings>
    <c:headerFooter/>
    <c:pageMargins b="0.75000000000000366" l="0.70000000000000062" r="0.70000000000000062" t="0.75000000000000366" header="0.30000000000000032" footer="0.30000000000000032"/>
    <c:pageSetup paperSize="0" orientation="portrait" horizontalDpi="0" verticalDpi="0" copies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'Project Specific Reports'!$A$2</c:f>
              <c:strCache>
                <c:ptCount val="1"/>
                <c:pt idx="0">
                  <c:v>Story / Feature</c:v>
                </c:pt>
              </c:strCache>
            </c:strRef>
          </c:tx>
          <c:invertIfNegative val="0"/>
          <c:val>
            <c:numRef>
              <c:f>'Project Specific Reports'!$B$2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16-436C-A3BC-177D54D23C31}"/>
            </c:ext>
          </c:extLst>
        </c:ser>
        <c:ser>
          <c:idx val="1"/>
          <c:order val="1"/>
          <c:tx>
            <c:strRef>
              <c:f>'Project Specific Reports'!$A$3</c:f>
              <c:strCache>
                <c:ptCount val="1"/>
                <c:pt idx="0">
                  <c:v>Tax</c:v>
                </c:pt>
              </c:strCache>
            </c:strRef>
          </c:tx>
          <c:invertIfNegative val="0"/>
          <c:val>
            <c:numRef>
              <c:f>'Project Specific Reports'!$B$3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16-436C-A3BC-177D54D23C31}"/>
            </c:ext>
          </c:extLst>
        </c:ser>
        <c:ser>
          <c:idx val="2"/>
          <c:order val="2"/>
          <c:tx>
            <c:strRef>
              <c:f>'Project Specific Reports'!$A$4</c:f>
              <c:strCache>
                <c:ptCount val="1"/>
                <c:pt idx="0">
                  <c:v>Precondition / Debt</c:v>
                </c:pt>
              </c:strCache>
            </c:strRef>
          </c:tx>
          <c:invertIfNegative val="0"/>
          <c:val>
            <c:numRef>
              <c:f>'Project Specific Reports'!$B$4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16-436C-A3BC-177D54D23C31}"/>
            </c:ext>
          </c:extLst>
        </c:ser>
        <c:ser>
          <c:idx val="3"/>
          <c:order val="3"/>
          <c:tx>
            <c:strRef>
              <c:f>'Project Specific Reports'!$A$5</c:f>
              <c:strCache>
                <c:ptCount val="1"/>
                <c:pt idx="0">
                  <c:v>Spike</c:v>
                </c:pt>
              </c:strCache>
            </c:strRef>
          </c:tx>
          <c:invertIfNegative val="0"/>
          <c:val>
            <c:numRef>
              <c:f>'Project Specific Reports'!$B$5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16-436C-A3BC-177D54D23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344768"/>
        <c:axId val="103346560"/>
      </c:barChart>
      <c:catAx>
        <c:axId val="103344768"/>
        <c:scaling>
          <c:orientation val="minMax"/>
        </c:scaling>
        <c:delete val="0"/>
        <c:axPos val="b"/>
        <c:majorTickMark val="out"/>
        <c:minorTickMark val="none"/>
        <c:tickLblPos val="nextTo"/>
        <c:crossAx val="103346560"/>
        <c:crosses val="autoZero"/>
        <c:auto val="1"/>
        <c:lblAlgn val="ctr"/>
        <c:lblOffset val="100"/>
        <c:noMultiLvlLbl val="0"/>
      </c:catAx>
      <c:valAx>
        <c:axId val="1033465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33447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'Project Specific Reports'!$A$9</c:f>
              <c:strCache>
                <c:ptCount val="1"/>
                <c:pt idx="0">
                  <c:v>Data Model</c:v>
                </c:pt>
              </c:strCache>
            </c:strRef>
          </c:tx>
          <c:invertIfNegative val="0"/>
          <c:val>
            <c:numRef>
              <c:f>'Project Specific Reports'!$B$9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0-41F8-8C9E-8CD963D5BAB2}"/>
            </c:ext>
          </c:extLst>
        </c:ser>
        <c:ser>
          <c:idx val="1"/>
          <c:order val="1"/>
          <c:tx>
            <c:strRef>
              <c:f>'Project Specific Reports'!$A$10</c:f>
              <c:strCache>
                <c:ptCount val="1"/>
                <c:pt idx="0">
                  <c:v>Integration Model</c:v>
                </c:pt>
              </c:strCache>
            </c:strRef>
          </c:tx>
          <c:invertIfNegative val="0"/>
          <c:val>
            <c:numRef>
              <c:f>'Project Specific Reports'!$B$10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50-41F8-8C9E-8CD963D5BAB2}"/>
            </c:ext>
          </c:extLst>
        </c:ser>
        <c:ser>
          <c:idx val="2"/>
          <c:order val="2"/>
          <c:tx>
            <c:strRef>
              <c:f>'Project Specific Reports'!$A$11</c:f>
              <c:strCache>
                <c:ptCount val="1"/>
                <c:pt idx="0">
                  <c:v>System Frameworks</c:v>
                </c:pt>
              </c:strCache>
            </c:strRef>
          </c:tx>
          <c:invertIfNegative val="0"/>
          <c:val>
            <c:numRef>
              <c:f>'Project Specific Reports'!$B$11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50-41F8-8C9E-8CD963D5BAB2}"/>
            </c:ext>
          </c:extLst>
        </c:ser>
        <c:ser>
          <c:idx val="3"/>
          <c:order val="3"/>
          <c:tx>
            <c:strRef>
              <c:f>'Project Specific Reports'!$A$12</c:f>
              <c:strCache>
                <c:ptCount val="1"/>
                <c:pt idx="0">
                  <c:v>Data Conversions</c:v>
                </c:pt>
              </c:strCache>
            </c:strRef>
          </c:tx>
          <c:invertIfNegative val="0"/>
          <c:val>
            <c:numRef>
              <c:f>'Project Specific Reports'!$B$12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50-41F8-8C9E-8CD963D5BAB2}"/>
            </c:ext>
          </c:extLst>
        </c:ser>
        <c:ser>
          <c:idx val="4"/>
          <c:order val="4"/>
          <c:tx>
            <c:strRef>
              <c:f>'Project Specific Reports'!$A$13</c:f>
              <c:strCache>
                <c:ptCount val="1"/>
                <c:pt idx="0">
                  <c:v>Security</c:v>
                </c:pt>
              </c:strCache>
            </c:strRef>
          </c:tx>
          <c:invertIfNegative val="0"/>
          <c:val>
            <c:numRef>
              <c:f>'Project Specific Reports'!$B$13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50-41F8-8C9E-8CD963D5BAB2}"/>
            </c:ext>
          </c:extLst>
        </c:ser>
        <c:ser>
          <c:idx val="5"/>
          <c:order val="5"/>
          <c:tx>
            <c:strRef>
              <c:f>'Project Specific Reports'!$A$14</c:f>
              <c:strCache>
                <c:ptCount val="1"/>
                <c:pt idx="0">
                  <c:v>Cash Payment Tracking</c:v>
                </c:pt>
              </c:strCache>
            </c:strRef>
          </c:tx>
          <c:invertIfNegative val="0"/>
          <c:val>
            <c:numRef>
              <c:f>'Project Specific Reports'!$B$14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50-41F8-8C9E-8CD963D5BAB2}"/>
            </c:ext>
          </c:extLst>
        </c:ser>
        <c:ser>
          <c:idx val="6"/>
          <c:order val="6"/>
          <c:tx>
            <c:strRef>
              <c:f>'Project Specific Reports'!$A$15</c:f>
              <c:strCache>
                <c:ptCount val="1"/>
                <c:pt idx="0">
                  <c:v>Views</c:v>
                </c:pt>
              </c:strCache>
            </c:strRef>
          </c:tx>
          <c:invertIfNegative val="0"/>
          <c:val>
            <c:numRef>
              <c:f>'Project Specific Reports'!$B$15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50-41F8-8C9E-8CD963D5BAB2}"/>
            </c:ext>
          </c:extLst>
        </c:ser>
        <c:ser>
          <c:idx val="7"/>
          <c:order val="7"/>
          <c:tx>
            <c:strRef>
              <c:f>'Project Specific Reports'!$A$16</c:f>
              <c:strCache>
                <c:ptCount val="1"/>
                <c:pt idx="0">
                  <c:v>Lookups</c:v>
                </c:pt>
              </c:strCache>
            </c:strRef>
          </c:tx>
          <c:invertIfNegative val="0"/>
          <c:val>
            <c:numRef>
              <c:f>'Project Specific Reports'!$B$16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50-41F8-8C9E-8CD963D5BAB2}"/>
            </c:ext>
          </c:extLst>
        </c:ser>
        <c:ser>
          <c:idx val="8"/>
          <c:order val="8"/>
          <c:tx>
            <c:strRef>
              <c:f>'Project Specific Reports'!$A$17</c:f>
              <c:strCache>
                <c:ptCount val="1"/>
                <c:pt idx="0">
                  <c:v>Detail screens</c:v>
                </c:pt>
              </c:strCache>
            </c:strRef>
          </c:tx>
          <c:invertIfNegative val="0"/>
          <c:val>
            <c:numRef>
              <c:f>'Project Specific Reports'!$B$17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50-41F8-8C9E-8CD963D5BAB2}"/>
            </c:ext>
          </c:extLst>
        </c:ser>
        <c:ser>
          <c:idx val="9"/>
          <c:order val="9"/>
          <c:tx>
            <c:strRef>
              <c:f>'Project Specific Reports'!$A$18</c:f>
              <c:strCache>
                <c:ptCount val="1"/>
                <c:pt idx="0">
                  <c:v>Notifications</c:v>
                </c:pt>
              </c:strCache>
            </c:strRef>
          </c:tx>
          <c:invertIfNegative val="0"/>
          <c:val>
            <c:numRef>
              <c:f>'Project Specific Reports'!$B$18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50-41F8-8C9E-8CD963D5BAB2}"/>
            </c:ext>
          </c:extLst>
        </c:ser>
        <c:ser>
          <c:idx val="10"/>
          <c:order val="10"/>
          <c:tx>
            <c:strRef>
              <c:f>'Project Specific Reports'!$A$19</c:f>
              <c:strCache>
                <c:ptCount val="1"/>
                <c:pt idx="0">
                  <c:v>Reports</c:v>
                </c:pt>
              </c:strCache>
            </c:strRef>
          </c:tx>
          <c:invertIfNegative val="0"/>
          <c:val>
            <c:numRef>
              <c:f>'Project Specific Reports'!$B$19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D50-41F8-8C9E-8CD963D5BAB2}"/>
            </c:ext>
          </c:extLst>
        </c:ser>
        <c:ser>
          <c:idx val="11"/>
          <c:order val="11"/>
          <c:tx>
            <c:strRef>
              <c:f>'Project Specific Reports'!$A$20</c:f>
              <c:strCache>
                <c:ptCount val="1"/>
                <c:pt idx="0">
                  <c:v>Installation Package</c:v>
                </c:pt>
              </c:strCache>
            </c:strRef>
          </c:tx>
          <c:invertIfNegative val="0"/>
          <c:val>
            <c:numRef>
              <c:f>'Project Specific Reports'!$B$20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D50-41F8-8C9E-8CD963D5BAB2}"/>
            </c:ext>
          </c:extLst>
        </c:ser>
        <c:ser>
          <c:idx val="12"/>
          <c:order val="12"/>
          <c:tx>
            <c:strRef>
              <c:f>'Project Specific Reports'!$A$21</c:f>
              <c:strCache>
                <c:ptCount val="1"/>
                <c:pt idx="0">
                  <c:v>Deployment</c:v>
                </c:pt>
              </c:strCache>
            </c:strRef>
          </c:tx>
          <c:invertIfNegative val="0"/>
          <c:val>
            <c:numRef>
              <c:f>'Project Specific Reports'!$B$21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D50-41F8-8C9E-8CD963D5BAB2}"/>
            </c:ext>
          </c:extLst>
        </c:ser>
        <c:ser>
          <c:idx val="13"/>
          <c:order val="13"/>
          <c:tx>
            <c:strRef>
              <c:f>'Project Specific Reports'!$A$22</c:f>
              <c:strCache>
                <c:ptCount val="1"/>
                <c:pt idx="0">
                  <c:v>Documentation</c:v>
                </c:pt>
              </c:strCache>
            </c:strRef>
          </c:tx>
          <c:invertIfNegative val="0"/>
          <c:val>
            <c:numRef>
              <c:f>'Project Specific Reports'!$B$22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D50-41F8-8C9E-8CD963D5BAB2}"/>
            </c:ext>
          </c:extLst>
        </c:ser>
        <c:ser>
          <c:idx val="14"/>
          <c:order val="14"/>
          <c:tx>
            <c:strRef>
              <c:f>'Project Specific Reports'!$A$23</c:f>
              <c:strCache>
                <c:ptCount val="1"/>
                <c:pt idx="0">
                  <c:v>Testing</c:v>
                </c:pt>
              </c:strCache>
            </c:strRef>
          </c:tx>
          <c:invertIfNegative val="0"/>
          <c:val>
            <c:numRef>
              <c:f>'Project Specific Reports'!$B$23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D50-41F8-8C9E-8CD963D5BAB2}"/>
            </c:ext>
          </c:extLst>
        </c:ser>
        <c:ser>
          <c:idx val="15"/>
          <c:order val="15"/>
          <c:tx>
            <c:strRef>
              <c:f>'Project Specific Reports'!$A$24</c:f>
              <c:strCache>
                <c:ptCount val="1"/>
                <c:pt idx="0">
                  <c:v>Project Mgt</c:v>
                </c:pt>
              </c:strCache>
            </c:strRef>
          </c:tx>
          <c:invertIfNegative val="0"/>
          <c:val>
            <c:numRef>
              <c:f>'Project Specific Reports'!$B$24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D50-41F8-8C9E-8CD963D5B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153664"/>
        <c:axId val="103155200"/>
      </c:barChart>
      <c:catAx>
        <c:axId val="103153664"/>
        <c:scaling>
          <c:orientation val="minMax"/>
        </c:scaling>
        <c:delete val="0"/>
        <c:axPos val="b"/>
        <c:majorTickMark val="out"/>
        <c:minorTickMark val="none"/>
        <c:tickLblPos val="nextTo"/>
        <c:crossAx val="103155200"/>
        <c:crosses val="autoZero"/>
        <c:auto val="1"/>
        <c:lblAlgn val="ctr"/>
        <c:lblOffset val="100"/>
        <c:noMultiLvlLbl val="0"/>
      </c:catAx>
      <c:valAx>
        <c:axId val="1031552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3153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'Project Specific Reports'!$A$28</c:f>
              <c:strCache>
                <c:ptCount val="1"/>
                <c:pt idx="0">
                  <c:v>Complete</c:v>
                </c:pt>
              </c:strCache>
            </c:strRef>
          </c:tx>
          <c:invertIfNegative val="0"/>
          <c:val>
            <c:numRef>
              <c:f>'Project Specific Reports'!$B$28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53-4B10-9071-2317980D2B97}"/>
            </c:ext>
          </c:extLst>
        </c:ser>
        <c:ser>
          <c:idx val="1"/>
          <c:order val="1"/>
          <c:tx>
            <c:strRef>
              <c:f>'Project Specific Reports'!$A$29</c:f>
              <c:strCache>
                <c:ptCount val="1"/>
                <c:pt idx="0">
                  <c:v>In Progress</c:v>
                </c:pt>
              </c:strCache>
            </c:strRef>
          </c:tx>
          <c:invertIfNegative val="0"/>
          <c:val>
            <c:numRef>
              <c:f>'Project Specific Reports'!$B$29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53-4B10-9071-2317980D2B97}"/>
            </c:ext>
          </c:extLst>
        </c:ser>
        <c:ser>
          <c:idx val="2"/>
          <c:order val="2"/>
          <c:tx>
            <c:strRef>
              <c:f>'Project Specific Reports'!$A$30</c:f>
              <c:strCache>
                <c:ptCount val="1"/>
                <c:pt idx="0">
                  <c:v>Pending</c:v>
                </c:pt>
              </c:strCache>
            </c:strRef>
          </c:tx>
          <c:invertIfNegative val="0"/>
          <c:val>
            <c:numRef>
              <c:f>'Project Specific Reports'!$B$30</c:f>
              <c:numCache>
                <c:formatCode>General</c:formatCode>
                <c:ptCount val="1"/>
                <c:pt idx="0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53-4B10-9071-2317980D2B97}"/>
            </c:ext>
          </c:extLst>
        </c:ser>
        <c:ser>
          <c:idx val="3"/>
          <c:order val="3"/>
          <c:tx>
            <c:strRef>
              <c:f>'Project Specific Reports'!$A$31</c:f>
              <c:strCache>
                <c:ptCount val="1"/>
                <c:pt idx="0">
                  <c:v>Postponed</c:v>
                </c:pt>
              </c:strCache>
            </c:strRef>
          </c:tx>
          <c:invertIfNegative val="0"/>
          <c:val>
            <c:numRef>
              <c:f>'Project Specific Reports'!$B$31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53-4B10-9071-2317980D2B97}"/>
            </c:ext>
          </c:extLst>
        </c:ser>
        <c:ser>
          <c:idx val="4"/>
          <c:order val="4"/>
          <c:tx>
            <c:strRef>
              <c:f>'Project Specific Reports'!$A$32</c:f>
              <c:strCache>
                <c:ptCount val="1"/>
                <c:pt idx="0">
                  <c:v>Cancelled</c:v>
                </c:pt>
              </c:strCache>
            </c:strRef>
          </c:tx>
          <c:invertIfNegative val="0"/>
          <c:val>
            <c:numRef>
              <c:f>'Project Specific Reports'!$B$32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53-4B10-9071-2317980D2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3188352"/>
        <c:axId val="103189888"/>
      </c:barChart>
      <c:catAx>
        <c:axId val="103188352"/>
        <c:scaling>
          <c:orientation val="minMax"/>
        </c:scaling>
        <c:delete val="0"/>
        <c:axPos val="b"/>
        <c:majorTickMark val="out"/>
        <c:minorTickMark val="none"/>
        <c:tickLblPos val="nextTo"/>
        <c:crossAx val="103189888"/>
        <c:crosses val="autoZero"/>
        <c:auto val="1"/>
        <c:lblAlgn val="ctr"/>
        <c:lblOffset val="100"/>
        <c:noMultiLvlLbl val="0"/>
      </c:catAx>
      <c:valAx>
        <c:axId val="1031898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031883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28574</xdr:colOff>
      <xdr:row>1</xdr:row>
      <xdr:rowOff>123825</xdr:rowOff>
    </xdr:from>
    <xdr:to>
      <xdr:col>17</xdr:col>
      <xdr:colOff>609599</xdr:colOff>
      <xdr:row>17</xdr:row>
      <xdr:rowOff>57150</xdr:rowOff>
    </xdr:to>
    <xdr:graphicFrame macro="">
      <xdr:nvGraphicFramePr>
        <xdr:cNvPr id="7296" name="Chart 1">
          <a:extLst>
            <a:ext uri="{FF2B5EF4-FFF2-40B4-BE49-F238E27FC236}">
              <a16:creationId xmlns:a16="http://schemas.microsoft.com/office/drawing/2014/main" id="{00000000-0008-0000-0100-000080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</xdr:row>
      <xdr:rowOff>123825</xdr:rowOff>
    </xdr:from>
    <xdr:to>
      <xdr:col>10</xdr:col>
      <xdr:colOff>514350</xdr:colOff>
      <xdr:row>17</xdr:row>
      <xdr:rowOff>66675</xdr:rowOff>
    </xdr:to>
    <xdr:graphicFrame macro="">
      <xdr:nvGraphicFramePr>
        <xdr:cNvPr id="7297" name="Chart 2">
          <a:extLst>
            <a:ext uri="{FF2B5EF4-FFF2-40B4-BE49-F238E27FC236}">
              <a16:creationId xmlns:a16="http://schemas.microsoft.com/office/drawing/2014/main" id="{00000000-0008-0000-0100-000081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</xdr:row>
      <xdr:rowOff>19050</xdr:rowOff>
    </xdr:from>
    <xdr:to>
      <xdr:col>11</xdr:col>
      <xdr:colOff>333375</xdr:colOff>
      <xdr:row>15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495300</xdr:colOff>
      <xdr:row>1</xdr:row>
      <xdr:rowOff>19050</xdr:rowOff>
    </xdr:from>
    <xdr:to>
      <xdr:col>19</xdr:col>
      <xdr:colOff>190500</xdr:colOff>
      <xdr:row>15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28575</xdr:colOff>
      <xdr:row>17</xdr:row>
      <xdr:rowOff>0</xdr:rowOff>
    </xdr:from>
    <xdr:to>
      <xdr:col>11</xdr:col>
      <xdr:colOff>333375</xdr:colOff>
      <xdr:row>31</xdr:row>
      <xdr:rowOff>104775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E67"/>
  <sheetViews>
    <sheetView zoomScale="145" zoomScaleNormal="145" workbookViewId="0">
      <pane xSplit="8" ySplit="3" topLeftCell="I4" activePane="bottomRight" state="frozen"/>
      <selection pane="topRight" activeCell="F1" sqref="F1"/>
      <selection pane="bottomLeft" activeCell="A3" sqref="A3"/>
      <selection pane="bottomRight" activeCell="E4" sqref="E4"/>
    </sheetView>
  </sheetViews>
  <sheetFormatPr defaultColWidth="9.109375" defaultRowHeight="13.2" outlineLevelCol="1" x14ac:dyDescent="0.25"/>
  <cols>
    <col min="1" max="1" width="12.109375" style="6" customWidth="1"/>
    <col min="2" max="2" width="16.5546875" style="6" bestFit="1" customWidth="1"/>
    <col min="3" max="3" width="12.109375" style="6" customWidth="1"/>
    <col min="4" max="4" width="6" style="6" customWidth="1"/>
    <col min="5" max="5" width="65.88671875" style="6" customWidth="1"/>
    <col min="6" max="6" width="9" style="6" bestFit="1" customWidth="1"/>
    <col min="7" max="7" width="7" style="6" customWidth="1"/>
    <col min="8" max="8" width="5.33203125" style="6" bestFit="1" customWidth="1"/>
    <col min="9" max="9" width="4.33203125" style="6" customWidth="1"/>
    <col min="10" max="11" width="3.33203125" style="149" customWidth="1"/>
    <col min="12" max="12" width="2.44140625" style="6" customWidth="1"/>
    <col min="13" max="14" width="3.33203125" style="6" customWidth="1"/>
    <col min="15" max="15" width="2.44140625" style="6" customWidth="1"/>
    <col min="16" max="17" width="3.33203125" style="6" customWidth="1"/>
    <col min="18" max="18" width="2.44140625" style="6" customWidth="1"/>
    <col min="19" max="20" width="3.33203125" style="6" customWidth="1"/>
    <col min="21" max="21" width="2.44140625" style="6" customWidth="1"/>
    <col min="22" max="23" width="3.33203125" style="6" customWidth="1"/>
    <col min="24" max="24" width="2.44140625" style="6" customWidth="1"/>
    <col min="25" max="26" width="3.33203125" style="6" customWidth="1"/>
    <col min="27" max="27" width="2.44140625" style="6" customWidth="1"/>
    <col min="28" max="29" width="3.33203125" style="6" customWidth="1"/>
    <col min="30" max="30" width="2.44140625" style="6" customWidth="1"/>
    <col min="31" max="32" width="3.33203125" style="6" customWidth="1"/>
    <col min="33" max="33" width="2.44140625" style="6" customWidth="1"/>
    <col min="34" max="35" width="3.33203125" style="6" customWidth="1"/>
    <col min="36" max="36" width="2.44140625" style="6" customWidth="1"/>
    <col min="37" max="38" width="3.33203125" style="6" customWidth="1"/>
    <col min="39" max="39" width="2.44140625" style="6" customWidth="1"/>
    <col min="40" max="41" width="3.33203125" style="6" customWidth="1"/>
    <col min="42" max="42" width="2.44140625" style="6" customWidth="1"/>
    <col min="43" max="44" width="3.33203125" style="6" customWidth="1"/>
    <col min="45" max="45" width="2.44140625" style="6" customWidth="1"/>
    <col min="46" max="47" width="3.33203125" style="6" customWidth="1"/>
    <col min="48" max="48" width="2.44140625" style="6" customWidth="1"/>
    <col min="49" max="50" width="3.33203125" style="6" customWidth="1"/>
    <col min="51" max="51" width="2.44140625" style="6" customWidth="1"/>
    <col min="52" max="53" width="3.33203125" style="6" hidden="1" customWidth="1" outlineLevel="1"/>
    <col min="54" max="54" width="2.44140625" style="6" hidden="1" customWidth="1" outlineLevel="1"/>
    <col min="55" max="56" width="3.33203125" style="6" hidden="1" customWidth="1" outlineLevel="1"/>
    <col min="57" max="57" width="2.44140625" style="6" hidden="1" customWidth="1" outlineLevel="1"/>
    <col min="58" max="59" width="3.33203125" style="6" hidden="1" customWidth="1" outlineLevel="1"/>
    <col min="60" max="60" width="2.44140625" style="6" hidden="1" customWidth="1" outlineLevel="1"/>
    <col min="61" max="62" width="3.33203125" style="6" hidden="1" customWidth="1" outlineLevel="1"/>
    <col min="63" max="63" width="2.44140625" style="6" hidden="1" customWidth="1" outlineLevel="1"/>
    <col min="64" max="65" width="3.33203125" style="6" hidden="1" customWidth="1" outlineLevel="1"/>
    <col min="66" max="66" width="2.44140625" style="6" hidden="1" customWidth="1" outlineLevel="1"/>
    <col min="67" max="68" width="3.33203125" style="6" hidden="1" customWidth="1" outlineLevel="1"/>
    <col min="69" max="69" width="2.44140625" style="6" hidden="1" customWidth="1" outlineLevel="1"/>
    <col min="70" max="71" width="3.33203125" style="6" hidden="1" customWidth="1" outlineLevel="1"/>
    <col min="72" max="72" width="2.44140625" style="6" hidden="1" customWidth="1" outlineLevel="1"/>
    <col min="73" max="74" width="3.33203125" style="6" hidden="1" customWidth="1" outlineLevel="1"/>
    <col min="75" max="75" width="2.44140625" style="6" hidden="1" customWidth="1" outlineLevel="1"/>
    <col min="76" max="77" width="3.33203125" style="6" hidden="1" customWidth="1" outlineLevel="1"/>
    <col min="78" max="78" width="2.44140625" style="6" hidden="1" customWidth="1" outlineLevel="1"/>
    <col min="79" max="80" width="3.33203125" style="6" hidden="1" customWidth="1" outlineLevel="1"/>
    <col min="81" max="81" width="2.44140625" style="6" hidden="1" customWidth="1" outlineLevel="1"/>
    <col min="82" max="82" width="2.44140625" style="6" customWidth="1" collapsed="1"/>
    <col min="83" max="83" width="8.109375" style="6" customWidth="1"/>
    <col min="84" max="16384" width="9.109375" style="6"/>
  </cols>
  <sheetData>
    <row r="1" spans="1:83" x14ac:dyDescent="0.25">
      <c r="A1" s="1"/>
      <c r="B1" s="1"/>
      <c r="C1" s="1"/>
      <c r="D1" s="1"/>
      <c r="E1" s="2"/>
      <c r="F1" s="3" t="s">
        <v>23</v>
      </c>
      <c r="G1" s="4">
        <f>SprintStart</f>
        <v>45306</v>
      </c>
      <c r="H1" s="1"/>
      <c r="I1" s="1"/>
      <c r="J1" s="171">
        <f>SprintStart</f>
        <v>45306</v>
      </c>
      <c r="K1" s="171"/>
      <c r="L1" s="171"/>
      <c r="M1" s="171">
        <f>IF(AND(SkipWeekends, WEEKDAY(J1)=6),J1+3, J1+1)</f>
        <v>45307</v>
      </c>
      <c r="N1" s="171"/>
      <c r="O1" s="171"/>
      <c r="P1" s="171">
        <f>IF(AND(SkipWeekends, WEEKDAY(M1)=6),M1+3, M1+1)</f>
        <v>45308</v>
      </c>
      <c r="Q1" s="171"/>
      <c r="R1" s="171"/>
      <c r="S1" s="171">
        <f>IF(AND(SkipWeekends, WEEKDAY(P1)=6),P1+3, P1+1)</f>
        <v>45309</v>
      </c>
      <c r="T1" s="171"/>
      <c r="U1" s="171"/>
      <c r="V1" s="171">
        <f>IF(AND(SkipWeekends, WEEKDAY(S1)=6),S1+3, S1+1)</f>
        <v>45310</v>
      </c>
      <c r="W1" s="171"/>
      <c r="X1" s="171"/>
      <c r="Y1" s="171">
        <f>IF(AND(SkipWeekends, WEEKDAY(V1)=6),V1+3, V1+1)</f>
        <v>45311</v>
      </c>
      <c r="Z1" s="171"/>
      <c r="AA1" s="171"/>
      <c r="AB1" s="171">
        <f>IF(AND(SkipWeekends, WEEKDAY(Y1)=6),Y1+3, Y1+1)</f>
        <v>45312</v>
      </c>
      <c r="AC1" s="171"/>
      <c r="AD1" s="171"/>
      <c r="AE1" s="171">
        <f>IF(AND(SkipWeekends, WEEKDAY(AB1)=6),AB1+3, AB1+1)</f>
        <v>45313</v>
      </c>
      <c r="AF1" s="171"/>
      <c r="AG1" s="171"/>
      <c r="AH1" s="171">
        <f>IF(AND(SkipWeekends, WEEKDAY(AE1)=6),AE1+3, AE1+1)</f>
        <v>45314</v>
      </c>
      <c r="AI1" s="171"/>
      <c r="AJ1" s="171"/>
      <c r="AK1" s="171">
        <f>IF(AND(SkipWeekends, WEEKDAY(AH1)=6),AH1+3, AH1+1)</f>
        <v>45315</v>
      </c>
      <c r="AL1" s="171"/>
      <c r="AM1" s="171"/>
      <c r="AN1" s="171">
        <f>IF(AND(SkipWeekends, WEEKDAY(AK1)=6),AK1+3, AK1+1)</f>
        <v>45316</v>
      </c>
      <c r="AO1" s="171"/>
      <c r="AP1" s="171"/>
      <c r="AQ1" s="171">
        <f>IF(AND(SkipWeekends, WEEKDAY(AN1)=6),AN1+3, AN1+1)</f>
        <v>45317</v>
      </c>
      <c r="AR1" s="171"/>
      <c r="AS1" s="171"/>
      <c r="AT1" s="171">
        <f>IF(AND(SkipWeekends, WEEKDAY(AQ1)=6),AQ1+3, AQ1+1)</f>
        <v>45318</v>
      </c>
      <c r="AU1" s="171"/>
      <c r="AV1" s="171"/>
      <c r="AW1" s="171">
        <f>IF(AND(SkipWeekends, WEEKDAY(AT1)=6),AT1+3, AT1+1)</f>
        <v>45319</v>
      </c>
      <c r="AX1" s="171"/>
      <c r="AY1" s="171"/>
      <c r="AZ1" s="171" t="e">
        <f>IF(AND(SkipWeekends, WEEKDAY(#REF!)=6),#REF!+3,#REF!+ 1)</f>
        <v>#REF!</v>
      </c>
      <c r="BA1" s="171"/>
      <c r="BB1" s="171"/>
      <c r="BC1" s="171" t="e">
        <f>IF(AND(SkipWeekends, WEEKDAY(AZ1)=6),AZ1+3, AZ1+1)</f>
        <v>#REF!</v>
      </c>
      <c r="BD1" s="171"/>
      <c r="BE1" s="171"/>
      <c r="BF1" s="171" t="e">
        <f>IF(AND(SkipWeekends, WEEKDAY(BC1)=6),BC1+3, BC1+1)</f>
        <v>#REF!</v>
      </c>
      <c r="BG1" s="171"/>
      <c r="BH1" s="171"/>
      <c r="BI1" s="171" t="e">
        <f>IF(AND(SkipWeekends, WEEKDAY(BF1)=6),BF1+3, BF1+1)</f>
        <v>#REF!</v>
      </c>
      <c r="BJ1" s="171"/>
      <c r="BK1" s="171"/>
      <c r="BL1" s="171" t="e">
        <f>IF(AND(SkipWeekends, WEEKDAY(BI1)=6),BI1+3, BI1+1)</f>
        <v>#REF!</v>
      </c>
      <c r="BM1" s="171"/>
      <c r="BN1" s="171"/>
      <c r="BO1" s="171" t="e">
        <f>IF(AND(SkipWeekends, WEEKDAY(BL1)=6),BL1+3, BL1+1)</f>
        <v>#REF!</v>
      </c>
      <c r="BP1" s="171"/>
      <c r="BQ1" s="171"/>
      <c r="BR1" s="171" t="e">
        <f>IF(AND(SkipWeekends, WEEKDAY(BO1)=6),BO1+3, BO1+1)</f>
        <v>#REF!</v>
      </c>
      <c r="BS1" s="171"/>
      <c r="BT1" s="171"/>
      <c r="BU1" s="171" t="e">
        <f>IF(AND(SkipWeekends, WEEKDAY(BR1)=6),BR1+3, BR1+1)</f>
        <v>#REF!</v>
      </c>
      <c r="BV1" s="171"/>
      <c r="BW1" s="171"/>
      <c r="BX1" s="171" t="e">
        <f>IF(AND(SkipWeekends, WEEKDAY(BU1)=6),BU1+3, BU1+1)</f>
        <v>#REF!</v>
      </c>
      <c r="BY1" s="171"/>
      <c r="BZ1" s="171"/>
      <c r="CA1" s="171" t="e">
        <f>IF(AND(SkipWeekends, WEEKDAY(BX1)=6),BX1+3, BX1+1)</f>
        <v>#REF!</v>
      </c>
      <c r="CB1" s="171"/>
      <c r="CC1" s="171"/>
      <c r="CD1" s="5"/>
      <c r="CE1" s="1"/>
    </row>
    <row r="2" spans="1:83" x14ac:dyDescent="0.25">
      <c r="A2" s="1"/>
      <c r="B2" s="1"/>
      <c r="C2" s="1"/>
      <c r="D2" s="1"/>
      <c r="E2" s="7"/>
      <c r="F2" s="8"/>
      <c r="G2" s="9"/>
      <c r="H2" s="1"/>
      <c r="I2" s="1"/>
      <c r="J2" s="144"/>
      <c r="K2" s="144" t="s">
        <v>58</v>
      </c>
      <c r="L2" s="10"/>
      <c r="M2" s="10"/>
      <c r="N2" s="10" t="s">
        <v>59</v>
      </c>
      <c r="O2" s="10"/>
      <c r="P2" s="10"/>
      <c r="Q2" s="10" t="s">
        <v>60</v>
      </c>
      <c r="R2" s="10"/>
      <c r="S2" s="10"/>
      <c r="T2" s="10" t="s">
        <v>61</v>
      </c>
      <c r="U2" s="10"/>
      <c r="V2" s="10"/>
      <c r="W2" s="10" t="s">
        <v>62</v>
      </c>
      <c r="X2" s="10"/>
      <c r="Y2" s="10"/>
      <c r="Z2" s="10" t="s">
        <v>63</v>
      </c>
      <c r="AA2" s="10"/>
      <c r="AB2" s="10"/>
      <c r="AC2" s="10" t="s">
        <v>64</v>
      </c>
      <c r="AD2" s="10"/>
      <c r="AE2" s="10"/>
      <c r="AF2" s="10" t="s">
        <v>65</v>
      </c>
      <c r="AG2" s="10"/>
      <c r="AH2" s="10"/>
      <c r="AI2" s="10" t="s">
        <v>66</v>
      </c>
      <c r="AJ2" s="10"/>
      <c r="AK2" s="10"/>
      <c r="AL2" s="10" t="s">
        <v>67</v>
      </c>
      <c r="AM2" s="10"/>
      <c r="AN2" s="10"/>
      <c r="AO2" s="10" t="s">
        <v>68</v>
      </c>
      <c r="AP2" s="10"/>
      <c r="AQ2" s="10"/>
      <c r="AR2" s="10" t="s">
        <v>69</v>
      </c>
      <c r="AS2" s="10"/>
      <c r="AT2" s="10"/>
      <c r="AU2" s="10" t="s">
        <v>70</v>
      </c>
      <c r="AV2" s="10"/>
      <c r="AW2" s="10"/>
      <c r="AX2" s="10" t="s">
        <v>71</v>
      </c>
      <c r="AY2" s="10"/>
      <c r="AZ2" s="10"/>
      <c r="BA2" s="10" t="s">
        <v>72</v>
      </c>
      <c r="BB2" s="10"/>
      <c r="BC2" s="10"/>
      <c r="BD2" s="10" t="s">
        <v>73</v>
      </c>
      <c r="BE2" s="10"/>
      <c r="BF2" s="10"/>
      <c r="BG2" s="10" t="s">
        <v>74</v>
      </c>
      <c r="BH2" s="10"/>
      <c r="BI2" s="10"/>
      <c r="BJ2" s="10" t="s">
        <v>75</v>
      </c>
      <c r="BK2" s="10"/>
      <c r="BL2" s="10"/>
      <c r="BM2" s="10" t="s">
        <v>76</v>
      </c>
      <c r="BN2" s="10"/>
      <c r="BO2" s="10"/>
      <c r="BP2" s="10" t="s">
        <v>77</v>
      </c>
      <c r="BQ2" s="10"/>
      <c r="BR2" s="10"/>
      <c r="BS2" s="10" t="s">
        <v>78</v>
      </c>
      <c r="BT2" s="10"/>
      <c r="BU2" s="10"/>
      <c r="BV2" s="10" t="s">
        <v>79</v>
      </c>
      <c r="BW2" s="10"/>
      <c r="BX2" s="10"/>
      <c r="BY2" s="10" t="s">
        <v>80</v>
      </c>
      <c r="BZ2" s="10"/>
      <c r="CA2" s="10"/>
      <c r="CB2" s="10" t="s">
        <v>81</v>
      </c>
      <c r="CC2" s="10"/>
      <c r="CD2" s="5"/>
      <c r="CE2" s="1"/>
    </row>
    <row r="3" spans="1:83" ht="38.25" customHeight="1" x14ac:dyDescent="0.25">
      <c r="A3" s="11" t="s">
        <v>102</v>
      </c>
      <c r="B3" s="11" t="s">
        <v>103</v>
      </c>
      <c r="C3" s="11" t="s">
        <v>82</v>
      </c>
      <c r="D3" s="11" t="s">
        <v>83</v>
      </c>
      <c r="E3" s="1" t="s">
        <v>84</v>
      </c>
      <c r="F3" s="1" t="s">
        <v>93</v>
      </c>
      <c r="G3" s="1" t="s">
        <v>0</v>
      </c>
      <c r="H3" s="12" t="s">
        <v>1</v>
      </c>
      <c r="I3" s="12" t="s">
        <v>85</v>
      </c>
      <c r="J3" s="145" t="s">
        <v>12</v>
      </c>
      <c r="K3" s="146" t="s">
        <v>2</v>
      </c>
      <c r="L3" s="14"/>
      <c r="M3" s="13" t="s">
        <v>12</v>
      </c>
      <c r="N3" s="14" t="s">
        <v>2</v>
      </c>
      <c r="O3" s="14"/>
      <c r="P3" s="13" t="s">
        <v>12</v>
      </c>
      <c r="Q3" s="14" t="s">
        <v>2</v>
      </c>
      <c r="R3" s="14"/>
      <c r="S3" s="13" t="s">
        <v>12</v>
      </c>
      <c r="T3" s="14" t="s">
        <v>2</v>
      </c>
      <c r="U3" s="14"/>
      <c r="V3" s="13" t="s">
        <v>12</v>
      </c>
      <c r="W3" s="14" t="s">
        <v>2</v>
      </c>
      <c r="X3" s="14"/>
      <c r="Y3" s="13" t="s">
        <v>12</v>
      </c>
      <c r="Z3" s="14" t="s">
        <v>2</v>
      </c>
      <c r="AA3" s="14"/>
      <c r="AB3" s="13" t="s">
        <v>12</v>
      </c>
      <c r="AC3" s="14" t="s">
        <v>2</v>
      </c>
      <c r="AD3" s="14"/>
      <c r="AE3" s="13" t="s">
        <v>12</v>
      </c>
      <c r="AF3" s="14" t="s">
        <v>2</v>
      </c>
      <c r="AG3" s="14"/>
      <c r="AH3" s="13" t="s">
        <v>12</v>
      </c>
      <c r="AI3" s="14" t="s">
        <v>2</v>
      </c>
      <c r="AJ3" s="14"/>
      <c r="AK3" s="13" t="s">
        <v>12</v>
      </c>
      <c r="AL3" s="14" t="s">
        <v>2</v>
      </c>
      <c r="AM3" s="14"/>
      <c r="AN3" s="13" t="s">
        <v>12</v>
      </c>
      <c r="AO3" s="14" t="s">
        <v>2</v>
      </c>
      <c r="AP3" s="14"/>
      <c r="AQ3" s="13" t="s">
        <v>12</v>
      </c>
      <c r="AR3" s="14" t="s">
        <v>2</v>
      </c>
      <c r="AS3" s="14"/>
      <c r="AT3" s="13" t="s">
        <v>12</v>
      </c>
      <c r="AU3" s="14" t="s">
        <v>2</v>
      </c>
      <c r="AV3" s="14"/>
      <c r="AW3" s="13" t="s">
        <v>12</v>
      </c>
      <c r="AX3" s="14" t="s">
        <v>2</v>
      </c>
      <c r="AY3" s="14"/>
      <c r="AZ3" s="13" t="s">
        <v>12</v>
      </c>
      <c r="BA3" s="14" t="s">
        <v>2</v>
      </c>
      <c r="BB3" s="14"/>
      <c r="BC3" s="13" t="s">
        <v>12</v>
      </c>
      <c r="BD3" s="14" t="s">
        <v>2</v>
      </c>
      <c r="BE3" s="14"/>
      <c r="BF3" s="13" t="s">
        <v>12</v>
      </c>
      <c r="BG3" s="14" t="s">
        <v>2</v>
      </c>
      <c r="BH3" s="14"/>
      <c r="BI3" s="13" t="s">
        <v>12</v>
      </c>
      <c r="BJ3" s="14" t="s">
        <v>2</v>
      </c>
      <c r="BK3" s="14"/>
      <c r="BL3" s="13" t="s">
        <v>12</v>
      </c>
      <c r="BM3" s="14" t="s">
        <v>2</v>
      </c>
      <c r="BN3" s="14"/>
      <c r="BO3" s="13" t="s">
        <v>12</v>
      </c>
      <c r="BP3" s="14" t="s">
        <v>2</v>
      </c>
      <c r="BQ3" s="14"/>
      <c r="BR3" s="13" t="s">
        <v>12</v>
      </c>
      <c r="BS3" s="14" t="s">
        <v>2</v>
      </c>
      <c r="BT3" s="14"/>
      <c r="BU3" s="13" t="s">
        <v>12</v>
      </c>
      <c r="BV3" s="14" t="s">
        <v>2</v>
      </c>
      <c r="BW3" s="14"/>
      <c r="BX3" s="13" t="s">
        <v>12</v>
      </c>
      <c r="BY3" s="14" t="s">
        <v>2</v>
      </c>
      <c r="BZ3" s="14"/>
      <c r="CA3" s="13" t="s">
        <v>12</v>
      </c>
      <c r="CB3" s="14" t="s">
        <v>2</v>
      </c>
      <c r="CC3" s="14"/>
      <c r="CD3" s="14"/>
      <c r="CE3" s="15" t="s">
        <v>30</v>
      </c>
    </row>
    <row r="4" spans="1:83" x14ac:dyDescent="0.25">
      <c r="A4" s="16"/>
      <c r="B4" s="16"/>
      <c r="C4" s="16"/>
      <c r="D4" s="17"/>
      <c r="E4" s="164"/>
      <c r="F4" s="18" t="s">
        <v>132</v>
      </c>
      <c r="G4" s="19" t="str">
        <f t="shared" ref="G4:G61" ca="1" si="0">(INDEX(Burndown,ROW(G4)-ROW(G$3),MIN(TODAY()-SprintStart,29)*3+3))</f>
        <v>Pending</v>
      </c>
      <c r="H4" s="20">
        <v>1</v>
      </c>
      <c r="I4" s="21">
        <v>0</v>
      </c>
      <c r="J4" s="22">
        <v>0</v>
      </c>
      <c r="K4" s="22">
        <f t="shared" ref="K4" si="1">MAX(I4-J4, 0)</f>
        <v>0</v>
      </c>
      <c r="L4" s="23" t="str">
        <f>IF(SUMPRODUCT($J$64:K$64,$J4:K4)&lt;0.5, "Pending", IF(K4&lt;0.5, "Complete", "In Progress"))</f>
        <v>Pending</v>
      </c>
      <c r="M4" s="22">
        <v>0</v>
      </c>
      <c r="N4" s="22">
        <f t="shared" ref="N4" si="2">MAX(K4-M4,0)</f>
        <v>0</v>
      </c>
      <c r="O4" s="23" t="str">
        <f>IF(SUMPRODUCT($J$64:N$64,$J4:N4)&lt;0.5, "Pending", IF(N4&lt;0.5, "Complete", "In Progress"))</f>
        <v>Pending</v>
      </c>
      <c r="P4" s="22">
        <v>0</v>
      </c>
      <c r="Q4" s="22">
        <f t="shared" ref="Q4" si="3">MAX(N4-P4,0)</f>
        <v>0</v>
      </c>
      <c r="R4" s="23" t="str">
        <f>IF(SUMPRODUCT($J$64:Q$64,$J4:Q4)&lt;0.5, "Pending", IF(Q4&lt;0.5, "Complete", "In Progress"))</f>
        <v>Pending</v>
      </c>
      <c r="S4" s="22">
        <v>0</v>
      </c>
      <c r="T4" s="22">
        <f t="shared" ref="T4" si="4">MAX(Q4-S4,0)</f>
        <v>0</v>
      </c>
      <c r="U4" s="23" t="str">
        <f>IF(SUMPRODUCT($J$64:T$64,$J4:T4)&lt;0.5, "Pending", IF(T4&lt;0.5, "Complete", "In Progress"))</f>
        <v>Pending</v>
      </c>
      <c r="V4" s="22">
        <v>0</v>
      </c>
      <c r="W4" s="22">
        <f t="shared" ref="W4" si="5">MAX(T4-V4,0)</f>
        <v>0</v>
      </c>
      <c r="X4" s="23" t="str">
        <f>IF(SUMPRODUCT($J$64:W$64,$J4:W4)&lt;0.5, "Pending", IF(W4&lt;0.5, "Complete", "In Progress"))</f>
        <v>Pending</v>
      </c>
      <c r="Y4" s="22">
        <v>0</v>
      </c>
      <c r="Z4" s="22">
        <f t="shared" ref="Z4" si="6">MAX(W4-Y4,0)</f>
        <v>0</v>
      </c>
      <c r="AA4" s="23" t="str">
        <f>IF(SUMPRODUCT($J$64:Z$64,$J4:Z4)&lt;0.5, "Pending", IF(Z4&lt;0.5, "Complete", "In Progress"))</f>
        <v>Pending</v>
      </c>
      <c r="AB4" s="22">
        <v>0</v>
      </c>
      <c r="AC4" s="22">
        <f t="shared" ref="AC4" si="7">MAX(Z4-AB4,0)</f>
        <v>0</v>
      </c>
      <c r="AD4" s="23" t="str">
        <f>IF(SUMPRODUCT($J$64:AC$64,$J4:AC4)&lt;0.5, "Pending", IF(AC4&lt;0.5, "Complete", "In Progress"))</f>
        <v>Pending</v>
      </c>
      <c r="AE4" s="22">
        <v>0</v>
      </c>
      <c r="AF4" s="22">
        <f t="shared" ref="AF4" si="8">MAX(AC4-AE4,0)</f>
        <v>0</v>
      </c>
      <c r="AG4" s="23" t="str">
        <f>IF(SUMPRODUCT($J$64:AF$64,$J4:AF4)&lt;0.5, "Pending", IF(AF4&lt;0.5, "Complete", "In Progress"))</f>
        <v>Pending</v>
      </c>
      <c r="AH4" s="22">
        <v>0</v>
      </c>
      <c r="AI4" s="22">
        <f t="shared" ref="AI4" si="9">MAX(AF4-AH4,0)</f>
        <v>0</v>
      </c>
      <c r="AJ4" s="23" t="str">
        <f>IF(SUMPRODUCT($J$64:AI$64,$J4:AI4)&lt;0.5, "Pending", IF(AI4&lt;0.5, "Complete", "In Progress"))</f>
        <v>Pending</v>
      </c>
      <c r="AK4" s="22">
        <v>0</v>
      </c>
      <c r="AL4" s="22">
        <f t="shared" ref="AL4" si="10">MAX(AI4-AK4,0)</f>
        <v>0</v>
      </c>
      <c r="AM4" s="23" t="str">
        <f>IF(SUMPRODUCT($J$64:AL$64,$J4:AL4)&lt;0.5, "Pending", IF(AL4&lt;0.5, "Complete", "In Progress"))</f>
        <v>Pending</v>
      </c>
      <c r="AN4" s="22">
        <v>0</v>
      </c>
      <c r="AO4" s="22">
        <f t="shared" ref="AO4" si="11">MAX(AL4-AN4,0)</f>
        <v>0</v>
      </c>
      <c r="AP4" s="23" t="str">
        <f>IF(SUMPRODUCT($J$64:AO$64,$J4:AO4)&lt;0.5, "Pending", IF(AO4&lt;0.5, "Complete", "In Progress"))</f>
        <v>Pending</v>
      </c>
      <c r="AQ4" s="22">
        <v>0</v>
      </c>
      <c r="AR4" s="22">
        <f t="shared" ref="AR4" si="12">MAX(AO4-AQ4,0)</f>
        <v>0</v>
      </c>
      <c r="AS4" s="23" t="str">
        <f>IF(SUMPRODUCT($J$64:AR$64,$J4:AR4)&lt;0.5, "Pending", IF(AR4&lt;0.5, "Complete", "In Progress"))</f>
        <v>Pending</v>
      </c>
      <c r="AT4" s="22">
        <v>0</v>
      </c>
      <c r="AU4" s="22">
        <f t="shared" ref="AU4" si="13">MAX(AR4-AT4,0)</f>
        <v>0</v>
      </c>
      <c r="AV4" s="23" t="str">
        <f>IF(SUMPRODUCT($J$64:AU$64,$J4:AU4)&lt;0.5, "Pending", IF(AU4&lt;0.5, "Complete", "In Progress"))</f>
        <v>Pending</v>
      </c>
      <c r="AW4" s="22">
        <v>0</v>
      </c>
      <c r="AX4" s="22">
        <f t="shared" ref="AX4" si="14">MAX(AU4-AW4,0)</f>
        <v>0</v>
      </c>
      <c r="AY4" s="23" t="str">
        <f>IF(SUMPRODUCT($J$64:AX$64,$J4:AX4)&lt;0.5, "Pending", IF(AX4&lt;0.5, "Complete", "In Progress"))</f>
        <v>Pending</v>
      </c>
      <c r="AZ4" s="22">
        <v>0</v>
      </c>
      <c r="BA4" s="22" t="e">
        <f>MAX(#REF!-AZ4,0)</f>
        <v>#REF!</v>
      </c>
      <c r="BB4" s="23" t="e">
        <f>IF(SUMPRODUCT($J$64:BA$64,$J4:BA4)&lt;0.5, "Pending", IF(BA4&lt;0.5, "Complete", "In Progress"))</f>
        <v>#REF!</v>
      </c>
      <c r="BC4" s="22">
        <v>0</v>
      </c>
      <c r="BD4" s="22" t="e">
        <f t="shared" ref="BD4" si="15">MAX(BA4-BC4,0)</f>
        <v>#REF!</v>
      </c>
      <c r="BE4" s="23" t="e">
        <f>IF(SUMPRODUCT($J$64:BD$64,$J4:BD4)&lt;0.5, "Pending", IF(BD4&lt;0.5, "Complete", "In Progress"))</f>
        <v>#REF!</v>
      </c>
      <c r="BF4" s="22">
        <v>0</v>
      </c>
      <c r="BG4" s="22" t="e">
        <f t="shared" ref="BG4" si="16">MAX(BD4-BF4,0)</f>
        <v>#REF!</v>
      </c>
      <c r="BH4" s="23" t="e">
        <f>IF(SUMPRODUCT($J$64:BG$64,$J4:BG4)&lt;0.5, "Pending", IF(BG4&lt;0.5, "Complete", "In Progress"))</f>
        <v>#REF!</v>
      </c>
      <c r="BI4" s="22">
        <v>0</v>
      </c>
      <c r="BJ4" s="22" t="e">
        <f t="shared" ref="BJ4" si="17">MAX(BG4-BI4,0)</f>
        <v>#REF!</v>
      </c>
      <c r="BK4" s="23" t="e">
        <f>IF(SUMPRODUCT($J$64:BJ$64,$J4:BJ4)&lt;0.5, "Pending", IF(BJ4&lt;0.5, "Complete", "In Progress"))</f>
        <v>#REF!</v>
      </c>
      <c r="BL4" s="22">
        <v>0</v>
      </c>
      <c r="BM4" s="22" t="e">
        <f t="shared" ref="BM4" si="18">MAX(BJ4-BL4,0)</f>
        <v>#REF!</v>
      </c>
      <c r="BN4" s="23" t="e">
        <f>IF(SUMPRODUCT($J$64:BM$64,$J4:BM4)&lt;0.5, "Pending", IF(BM4&lt;0.5, "Complete", "In Progress"))</f>
        <v>#REF!</v>
      </c>
      <c r="BO4" s="22">
        <v>0</v>
      </c>
      <c r="BP4" s="22" t="e">
        <f t="shared" ref="BP4" si="19">MAX(BM4-BO4,0)</f>
        <v>#REF!</v>
      </c>
      <c r="BQ4" s="23" t="e">
        <f>IF(SUMPRODUCT($J$64:BP$64,$J4:BP4)&lt;0.5, "Pending", IF(BP4&lt;0.5, "Complete", "In Progress"))</f>
        <v>#REF!</v>
      </c>
      <c r="BR4" s="22">
        <v>0</v>
      </c>
      <c r="BS4" s="22" t="e">
        <f t="shared" ref="BS4" si="20">MAX(BP4-BR4,0)</f>
        <v>#REF!</v>
      </c>
      <c r="BT4" s="23" t="e">
        <f>IF(SUMPRODUCT($J$64:BS$64,$J4:BS4)&lt;0.5, "Pending", IF(BS4&lt;0.5, "Complete", "In Progress"))</f>
        <v>#REF!</v>
      </c>
      <c r="BU4" s="22">
        <v>0</v>
      </c>
      <c r="BV4" s="22" t="e">
        <f t="shared" ref="BV4" si="21">MAX(BS4-BU4,0)</f>
        <v>#REF!</v>
      </c>
      <c r="BW4" s="23" t="e">
        <f>IF(SUMPRODUCT($J$64:BV$64,$J4:BV4)&lt;0.5, "Pending", IF(BV4&lt;0.5, "Complete", "In Progress"))</f>
        <v>#REF!</v>
      </c>
      <c r="BX4" s="22">
        <v>0</v>
      </c>
      <c r="BY4" s="22" t="e">
        <f t="shared" ref="BY4" si="22">MAX(BV4-BX4,0)</f>
        <v>#REF!</v>
      </c>
      <c r="BZ4" s="23" t="e">
        <f>IF(SUMPRODUCT($J$64:BY$64,$J4:BY4)&lt;0.5, "Pending", IF(BY4&lt;0.5, "Complete", "In Progress"))</f>
        <v>#REF!</v>
      </c>
      <c r="CA4" s="22">
        <v>0</v>
      </c>
      <c r="CB4" s="22" t="e">
        <f t="shared" ref="CB4" si="23">MAX(BY4-CA4,0)</f>
        <v>#REF!</v>
      </c>
      <c r="CC4" s="23" t="e">
        <f>IF(SUMPRODUCT($J$64:CB$64,$J4:CB4)&lt;0.5, "Pending", IF(CB4&lt;0.5, "Complete", "In Progress"))</f>
        <v>#REF!</v>
      </c>
      <c r="CD4" s="24"/>
      <c r="CE4" s="25">
        <f>SUMPRODUCT($H$64:AY$64,$H4:AY4)</f>
        <v>0</v>
      </c>
    </row>
    <row r="5" spans="1:83" x14ac:dyDescent="0.25">
      <c r="A5" s="16"/>
      <c r="B5" s="16"/>
      <c r="C5" s="16"/>
      <c r="D5" s="17"/>
      <c r="E5" s="164"/>
      <c r="F5" s="18" t="s">
        <v>132</v>
      </c>
      <c r="G5" s="19" t="str">
        <f t="shared" ca="1" si="0"/>
        <v>Pending</v>
      </c>
      <c r="H5" s="20">
        <v>1</v>
      </c>
      <c r="I5" s="21">
        <v>0</v>
      </c>
      <c r="J5" s="22">
        <v>0</v>
      </c>
      <c r="K5" s="22">
        <f t="shared" ref="K5:K60" si="24">MAX(I5-J5, 0)</f>
        <v>0</v>
      </c>
      <c r="L5" s="23" t="str">
        <f>IF(SUMPRODUCT($J$64:K$64,$J5:K5)&lt;0.5, "Pending", IF(K5&lt;0.5, "Complete", "In Progress"))</f>
        <v>Pending</v>
      </c>
      <c r="M5" s="22">
        <v>0</v>
      </c>
      <c r="N5" s="22">
        <f t="shared" ref="N5:N60" si="25">MAX(K5-M5,0)</f>
        <v>0</v>
      </c>
      <c r="O5" s="23" t="str">
        <f>IF(SUMPRODUCT($J$64:N$64,$J5:N5)&lt;0.5, "Pending", IF(N5&lt;0.5, "Complete", "In Progress"))</f>
        <v>Pending</v>
      </c>
      <c r="P5" s="22">
        <v>0</v>
      </c>
      <c r="Q5" s="22">
        <f t="shared" ref="Q5:Q60" si="26">MAX(N5-P5,0)</f>
        <v>0</v>
      </c>
      <c r="R5" s="23" t="str">
        <f>IF(SUMPRODUCT($J$64:Q$64,$J5:Q5)&lt;0.5, "Pending", IF(Q5&lt;0.5, "Complete", "In Progress"))</f>
        <v>Pending</v>
      </c>
      <c r="S5" s="22">
        <v>0</v>
      </c>
      <c r="T5" s="22">
        <f t="shared" ref="T5:T60" si="27">MAX(Q5-S5,0)</f>
        <v>0</v>
      </c>
      <c r="U5" s="23" t="str">
        <f>IF(SUMPRODUCT($J$64:T$64,$J5:T5)&lt;0.5, "Pending", IF(T5&lt;0.5, "Complete", "In Progress"))</f>
        <v>Pending</v>
      </c>
      <c r="V5" s="22">
        <v>0</v>
      </c>
      <c r="W5" s="22">
        <f t="shared" ref="W5:W60" si="28">MAX(T5-V5,0)</f>
        <v>0</v>
      </c>
      <c r="X5" s="23" t="str">
        <f>IF(SUMPRODUCT($J$64:W$64,$J5:W5)&lt;0.5, "Pending", IF(W5&lt;0.5, "Complete", "In Progress"))</f>
        <v>Pending</v>
      </c>
      <c r="Y5" s="22">
        <v>0</v>
      </c>
      <c r="Z5" s="22">
        <f t="shared" ref="Z5:Z60" si="29">MAX(W5-Y5,0)</f>
        <v>0</v>
      </c>
      <c r="AA5" s="23" t="str">
        <f>IF(SUMPRODUCT($J$64:Z$64,$J5:Z5)&lt;0.5, "Pending", IF(Z5&lt;0.5, "Complete", "In Progress"))</f>
        <v>Pending</v>
      </c>
      <c r="AB5" s="22">
        <v>0</v>
      </c>
      <c r="AC5" s="22">
        <f t="shared" ref="AC5:AC60" si="30">MAX(Z5-AB5,0)</f>
        <v>0</v>
      </c>
      <c r="AD5" s="23" t="str">
        <f>IF(SUMPRODUCT($J$64:AC$64,$J5:AC5)&lt;0.5, "Pending", IF(AC5&lt;0.5, "Complete", "In Progress"))</f>
        <v>Pending</v>
      </c>
      <c r="AE5" s="22">
        <v>0</v>
      </c>
      <c r="AF5" s="22">
        <f t="shared" ref="AF5:AF60" si="31">MAX(AC5-AE5,0)</f>
        <v>0</v>
      </c>
      <c r="AG5" s="23" t="str">
        <f>IF(SUMPRODUCT($J$64:AF$64,$J5:AF5)&lt;0.5, "Pending", IF(AF5&lt;0.5, "Complete", "In Progress"))</f>
        <v>Pending</v>
      </c>
      <c r="AH5" s="22">
        <v>0</v>
      </c>
      <c r="AI5" s="22">
        <f t="shared" ref="AI5:AI60" si="32">MAX(AF5-AH5,0)</f>
        <v>0</v>
      </c>
      <c r="AJ5" s="23" t="str">
        <f>IF(SUMPRODUCT($J$64:AI$64,$J5:AI5)&lt;0.5, "Pending", IF(AI5&lt;0.5, "Complete", "In Progress"))</f>
        <v>Pending</v>
      </c>
      <c r="AK5" s="22">
        <v>0</v>
      </c>
      <c r="AL5" s="22">
        <f t="shared" ref="AL5:AL60" si="33">MAX(AI5-AK5,0)</f>
        <v>0</v>
      </c>
      <c r="AM5" s="23" t="str">
        <f>IF(SUMPRODUCT($J$64:AL$64,$J5:AL5)&lt;0.5, "Pending", IF(AL5&lt;0.5, "Complete", "In Progress"))</f>
        <v>Pending</v>
      </c>
      <c r="AN5" s="22">
        <v>0</v>
      </c>
      <c r="AO5" s="22">
        <f t="shared" ref="AO5:AO60" si="34">MAX(AL5-AN5,0)</f>
        <v>0</v>
      </c>
      <c r="AP5" s="23" t="str">
        <f>IF(SUMPRODUCT($J$64:AO$64,$J5:AO5)&lt;0.5, "Pending", IF(AO5&lt;0.5, "Complete", "In Progress"))</f>
        <v>Pending</v>
      </c>
      <c r="AQ5" s="22">
        <v>0</v>
      </c>
      <c r="AR5" s="22">
        <f t="shared" ref="AR5:AR60" si="35">MAX(AO5-AQ5,0)</f>
        <v>0</v>
      </c>
      <c r="AS5" s="23" t="str">
        <f>IF(SUMPRODUCT($J$64:AR$64,$J5:AR5)&lt;0.5, "Pending", IF(AR5&lt;0.5, "Complete", "In Progress"))</f>
        <v>Pending</v>
      </c>
      <c r="AT5" s="22">
        <v>0</v>
      </c>
      <c r="AU5" s="22">
        <f t="shared" ref="AU5:AU60" si="36">MAX(AR5-AT5,0)</f>
        <v>0</v>
      </c>
      <c r="AV5" s="23" t="str">
        <f>IF(SUMPRODUCT($J$64:AU$64,$J5:AU5)&lt;0.5, "Pending", IF(AU5&lt;0.5, "Complete", "In Progress"))</f>
        <v>Pending</v>
      </c>
      <c r="AW5" s="22">
        <v>0</v>
      </c>
      <c r="AX5" s="22">
        <f t="shared" ref="AX5:AX60" si="37">MAX(AU5-AW5,0)</f>
        <v>0</v>
      </c>
      <c r="AY5" s="23" t="str">
        <f>IF(SUMPRODUCT($J$64:AX$64,$J5:AX5)&lt;0.5, "Pending", IF(AX5&lt;0.5, "Complete", "In Progress"))</f>
        <v>Pending</v>
      </c>
      <c r="AZ5" s="22">
        <v>0</v>
      </c>
      <c r="BA5" s="22" t="e">
        <f>MAX(#REF!-AZ5,0)</f>
        <v>#REF!</v>
      </c>
      <c r="BB5" s="23" t="e">
        <f>IF(SUMPRODUCT($J$64:BA$64,$J5:BA5)&lt;0.5, "Pending", IF(BA5&lt;0.5, "Complete", "In Progress"))</f>
        <v>#REF!</v>
      </c>
      <c r="BC5" s="22">
        <v>0</v>
      </c>
      <c r="BD5" s="22" t="e">
        <f t="shared" ref="BD5:BD60" si="38">MAX(BA5-BC5,0)</f>
        <v>#REF!</v>
      </c>
      <c r="BE5" s="23" t="e">
        <f>IF(SUMPRODUCT($J$64:BD$64,$J5:BD5)&lt;0.5, "Pending", IF(BD5&lt;0.5, "Complete", "In Progress"))</f>
        <v>#REF!</v>
      </c>
      <c r="BF5" s="22">
        <v>0</v>
      </c>
      <c r="BG5" s="22" t="e">
        <f t="shared" ref="BG5:BG60" si="39">MAX(BD5-BF5,0)</f>
        <v>#REF!</v>
      </c>
      <c r="BH5" s="23" t="e">
        <f>IF(SUMPRODUCT($J$64:BG$64,$J5:BG5)&lt;0.5, "Pending", IF(BG5&lt;0.5, "Complete", "In Progress"))</f>
        <v>#REF!</v>
      </c>
      <c r="BI5" s="22">
        <v>0</v>
      </c>
      <c r="BJ5" s="22" t="e">
        <f t="shared" ref="BJ5:BJ60" si="40">MAX(BG5-BI5,0)</f>
        <v>#REF!</v>
      </c>
      <c r="BK5" s="23" t="e">
        <f>IF(SUMPRODUCT($J$64:BJ$64,$J5:BJ5)&lt;0.5, "Pending", IF(BJ5&lt;0.5, "Complete", "In Progress"))</f>
        <v>#REF!</v>
      </c>
      <c r="BL5" s="22">
        <v>0</v>
      </c>
      <c r="BM5" s="22" t="e">
        <f t="shared" ref="BM5:BM60" si="41">MAX(BJ5-BL5,0)</f>
        <v>#REF!</v>
      </c>
      <c r="BN5" s="23" t="e">
        <f>IF(SUMPRODUCT($J$64:BM$64,$J5:BM5)&lt;0.5, "Pending", IF(BM5&lt;0.5, "Complete", "In Progress"))</f>
        <v>#REF!</v>
      </c>
      <c r="BO5" s="22">
        <v>0</v>
      </c>
      <c r="BP5" s="22" t="e">
        <f t="shared" ref="BP5:BP60" si="42">MAX(BM5-BO5,0)</f>
        <v>#REF!</v>
      </c>
      <c r="BQ5" s="23" t="e">
        <f>IF(SUMPRODUCT($J$64:BP$64,$J5:BP5)&lt;0.5, "Pending", IF(BP5&lt;0.5, "Complete", "In Progress"))</f>
        <v>#REF!</v>
      </c>
      <c r="BR5" s="22">
        <v>0</v>
      </c>
      <c r="BS5" s="22" t="e">
        <f t="shared" ref="BS5:BS60" si="43">MAX(BP5-BR5,0)</f>
        <v>#REF!</v>
      </c>
      <c r="BT5" s="23" t="e">
        <f>IF(SUMPRODUCT($J$64:BS$64,$J5:BS5)&lt;0.5, "Pending", IF(BS5&lt;0.5, "Complete", "In Progress"))</f>
        <v>#REF!</v>
      </c>
      <c r="BU5" s="22">
        <v>0</v>
      </c>
      <c r="BV5" s="22" t="e">
        <f t="shared" ref="BV5:BV60" si="44">MAX(BS5-BU5,0)</f>
        <v>#REF!</v>
      </c>
      <c r="BW5" s="23" t="e">
        <f>IF(SUMPRODUCT($J$64:BV$64,$J5:BV5)&lt;0.5, "Pending", IF(BV5&lt;0.5, "Complete", "In Progress"))</f>
        <v>#REF!</v>
      </c>
      <c r="BX5" s="22">
        <v>0</v>
      </c>
      <c r="BY5" s="22" t="e">
        <f t="shared" ref="BY5:BY60" si="45">MAX(BV5-BX5,0)</f>
        <v>#REF!</v>
      </c>
      <c r="BZ5" s="23" t="e">
        <f>IF(SUMPRODUCT($J$64:BY$64,$J5:BY5)&lt;0.5, "Pending", IF(BY5&lt;0.5, "Complete", "In Progress"))</f>
        <v>#REF!</v>
      </c>
      <c r="CA5" s="22">
        <v>0</v>
      </c>
      <c r="CB5" s="22" t="e">
        <f t="shared" ref="CB5:CB60" si="46">MAX(BY5-CA5,0)</f>
        <v>#REF!</v>
      </c>
      <c r="CC5" s="23" t="e">
        <f>IF(SUMPRODUCT($J$64:CB$64,$J5:CB5)&lt;0.5, "Pending", IF(CB5&lt;0.5, "Complete", "In Progress"))</f>
        <v>#REF!</v>
      </c>
      <c r="CD5" s="24"/>
      <c r="CE5" s="25">
        <f>SUMPRODUCT($H$64:AY$64,$H5:AY5)</f>
        <v>0</v>
      </c>
    </row>
    <row r="6" spans="1:83" x14ac:dyDescent="0.25">
      <c r="A6" s="16"/>
      <c r="B6" s="16"/>
      <c r="C6" s="16"/>
      <c r="D6" s="17"/>
      <c r="E6" s="164"/>
      <c r="F6" s="18" t="s">
        <v>132</v>
      </c>
      <c r="G6" s="19" t="str">
        <f t="shared" ca="1" si="0"/>
        <v>Pending</v>
      </c>
      <c r="H6" s="20">
        <v>1</v>
      </c>
      <c r="I6" s="21">
        <v>0</v>
      </c>
      <c r="J6" s="22">
        <v>0</v>
      </c>
      <c r="K6" s="22">
        <f t="shared" si="24"/>
        <v>0</v>
      </c>
      <c r="L6" s="23" t="str">
        <f>IF(SUMPRODUCT($J$64:K$64,$J6:K6)&lt;0.5, "Pending", IF(K6&lt;0.5, "Complete", "In Progress"))</f>
        <v>Pending</v>
      </c>
      <c r="M6" s="22">
        <v>0</v>
      </c>
      <c r="N6" s="22">
        <f t="shared" si="25"/>
        <v>0</v>
      </c>
      <c r="O6" s="23" t="str">
        <f>IF(SUMPRODUCT($J$64:N$64,$J6:N6)&lt;0.5, "Pending", IF(N6&lt;0.5, "Complete", "In Progress"))</f>
        <v>Pending</v>
      </c>
      <c r="P6" s="22">
        <v>0</v>
      </c>
      <c r="Q6" s="22">
        <f t="shared" si="26"/>
        <v>0</v>
      </c>
      <c r="R6" s="23" t="str">
        <f>IF(SUMPRODUCT($J$64:Q$64,$J6:Q6)&lt;0.5, "Pending", IF(Q6&lt;0.5, "Complete", "In Progress"))</f>
        <v>Pending</v>
      </c>
      <c r="S6" s="22">
        <v>0</v>
      </c>
      <c r="T6" s="22">
        <f t="shared" si="27"/>
        <v>0</v>
      </c>
      <c r="U6" s="23" t="str">
        <f>IF(SUMPRODUCT($J$64:T$64,$J6:T6)&lt;0.5, "Pending", IF(T6&lt;0.5, "Complete", "In Progress"))</f>
        <v>Pending</v>
      </c>
      <c r="V6" s="22">
        <v>0</v>
      </c>
      <c r="W6" s="22">
        <f t="shared" si="28"/>
        <v>0</v>
      </c>
      <c r="X6" s="23" t="str">
        <f>IF(SUMPRODUCT($J$64:W$64,$J6:W6)&lt;0.5, "Pending", IF(W6&lt;0.5, "Complete", "In Progress"))</f>
        <v>Pending</v>
      </c>
      <c r="Y6" s="22">
        <v>0</v>
      </c>
      <c r="Z6" s="22">
        <f t="shared" si="29"/>
        <v>0</v>
      </c>
      <c r="AA6" s="23" t="str">
        <f>IF(SUMPRODUCT($J$64:Z$64,$J6:Z6)&lt;0.5, "Pending", IF(Z6&lt;0.5, "Complete", "In Progress"))</f>
        <v>Pending</v>
      </c>
      <c r="AB6" s="22">
        <v>0</v>
      </c>
      <c r="AC6" s="22">
        <f t="shared" si="30"/>
        <v>0</v>
      </c>
      <c r="AD6" s="23" t="str">
        <f>IF(SUMPRODUCT($J$64:AC$64,$J6:AC6)&lt;0.5, "Pending", IF(AC6&lt;0.5, "Complete", "In Progress"))</f>
        <v>Pending</v>
      </c>
      <c r="AE6" s="22">
        <v>0</v>
      </c>
      <c r="AF6" s="22">
        <f t="shared" si="31"/>
        <v>0</v>
      </c>
      <c r="AG6" s="23" t="str">
        <f>IF(SUMPRODUCT($J$64:AF$64,$J6:AF6)&lt;0.5, "Pending", IF(AF6&lt;0.5, "Complete", "In Progress"))</f>
        <v>Pending</v>
      </c>
      <c r="AH6" s="22">
        <v>0</v>
      </c>
      <c r="AI6" s="22">
        <f t="shared" si="32"/>
        <v>0</v>
      </c>
      <c r="AJ6" s="23" t="str">
        <f>IF(SUMPRODUCT($J$64:AI$64,$J6:AI6)&lt;0.5, "Pending", IF(AI6&lt;0.5, "Complete", "In Progress"))</f>
        <v>Pending</v>
      </c>
      <c r="AK6" s="22">
        <v>0</v>
      </c>
      <c r="AL6" s="22">
        <f t="shared" si="33"/>
        <v>0</v>
      </c>
      <c r="AM6" s="23" t="str">
        <f>IF(SUMPRODUCT($J$64:AL$64,$J6:AL6)&lt;0.5, "Pending", IF(AL6&lt;0.5, "Complete", "In Progress"))</f>
        <v>Pending</v>
      </c>
      <c r="AN6" s="22">
        <v>0</v>
      </c>
      <c r="AO6" s="22">
        <f t="shared" si="34"/>
        <v>0</v>
      </c>
      <c r="AP6" s="23" t="str">
        <f>IF(SUMPRODUCT($J$64:AO$64,$J6:AO6)&lt;0.5, "Pending", IF(AO6&lt;0.5, "Complete", "In Progress"))</f>
        <v>Pending</v>
      </c>
      <c r="AQ6" s="22">
        <v>0</v>
      </c>
      <c r="AR6" s="22">
        <f t="shared" si="35"/>
        <v>0</v>
      </c>
      <c r="AS6" s="23" t="str">
        <f>IF(SUMPRODUCT($J$64:AR$64,$J6:AR6)&lt;0.5, "Pending", IF(AR6&lt;0.5, "Complete", "In Progress"))</f>
        <v>Pending</v>
      </c>
      <c r="AT6" s="22">
        <v>0</v>
      </c>
      <c r="AU6" s="22">
        <f t="shared" si="36"/>
        <v>0</v>
      </c>
      <c r="AV6" s="23" t="str">
        <f>IF(SUMPRODUCT($J$64:AU$64,$J6:AU6)&lt;0.5, "Pending", IF(AU6&lt;0.5, "Complete", "In Progress"))</f>
        <v>Pending</v>
      </c>
      <c r="AW6" s="22">
        <v>0</v>
      </c>
      <c r="AX6" s="22">
        <f t="shared" si="37"/>
        <v>0</v>
      </c>
      <c r="AY6" s="23" t="str">
        <f>IF(SUMPRODUCT($J$64:AX$64,$J6:AX6)&lt;0.5, "Pending", IF(AX6&lt;0.5, "Complete", "In Progress"))</f>
        <v>Pending</v>
      </c>
      <c r="AZ6" s="22">
        <v>0</v>
      </c>
      <c r="BA6" s="22" t="e">
        <f>MAX(#REF!-AZ6,0)</f>
        <v>#REF!</v>
      </c>
      <c r="BB6" s="23" t="e">
        <f>IF(SUMPRODUCT($J$64:BA$64,$J6:BA6)&lt;0.5, "Pending", IF(BA6&lt;0.5, "Complete", "In Progress"))</f>
        <v>#REF!</v>
      </c>
      <c r="BC6" s="22">
        <v>0</v>
      </c>
      <c r="BD6" s="22" t="e">
        <f t="shared" si="38"/>
        <v>#REF!</v>
      </c>
      <c r="BE6" s="23" t="e">
        <f>IF(SUMPRODUCT($J$64:BD$64,$J6:BD6)&lt;0.5, "Pending", IF(BD6&lt;0.5, "Complete", "In Progress"))</f>
        <v>#REF!</v>
      </c>
      <c r="BF6" s="22">
        <v>0</v>
      </c>
      <c r="BG6" s="22" t="e">
        <f t="shared" si="39"/>
        <v>#REF!</v>
      </c>
      <c r="BH6" s="23" t="e">
        <f>IF(SUMPRODUCT($J$64:BG$64,$J6:BG6)&lt;0.5, "Pending", IF(BG6&lt;0.5, "Complete", "In Progress"))</f>
        <v>#REF!</v>
      </c>
      <c r="BI6" s="22">
        <v>0</v>
      </c>
      <c r="BJ6" s="22" t="e">
        <f t="shared" si="40"/>
        <v>#REF!</v>
      </c>
      <c r="BK6" s="23" t="e">
        <f>IF(SUMPRODUCT($J$64:BJ$64,$J6:BJ6)&lt;0.5, "Pending", IF(BJ6&lt;0.5, "Complete", "In Progress"))</f>
        <v>#REF!</v>
      </c>
      <c r="BL6" s="22">
        <v>0</v>
      </c>
      <c r="BM6" s="22" t="e">
        <f t="shared" si="41"/>
        <v>#REF!</v>
      </c>
      <c r="BN6" s="23" t="e">
        <f>IF(SUMPRODUCT($J$64:BM$64,$J6:BM6)&lt;0.5, "Pending", IF(BM6&lt;0.5, "Complete", "In Progress"))</f>
        <v>#REF!</v>
      </c>
      <c r="BO6" s="22">
        <v>0</v>
      </c>
      <c r="BP6" s="22" t="e">
        <f t="shared" si="42"/>
        <v>#REF!</v>
      </c>
      <c r="BQ6" s="23" t="e">
        <f>IF(SUMPRODUCT($J$64:BP$64,$J6:BP6)&lt;0.5, "Pending", IF(BP6&lt;0.5, "Complete", "In Progress"))</f>
        <v>#REF!</v>
      </c>
      <c r="BR6" s="22">
        <v>0</v>
      </c>
      <c r="BS6" s="22" t="e">
        <f t="shared" si="43"/>
        <v>#REF!</v>
      </c>
      <c r="BT6" s="23" t="e">
        <f>IF(SUMPRODUCT($J$64:BS$64,$J6:BS6)&lt;0.5, "Pending", IF(BS6&lt;0.5, "Complete", "In Progress"))</f>
        <v>#REF!</v>
      </c>
      <c r="BU6" s="22">
        <v>0</v>
      </c>
      <c r="BV6" s="22" t="e">
        <f t="shared" si="44"/>
        <v>#REF!</v>
      </c>
      <c r="BW6" s="23" t="e">
        <f>IF(SUMPRODUCT($J$64:BV$64,$J6:BV6)&lt;0.5, "Pending", IF(BV6&lt;0.5, "Complete", "In Progress"))</f>
        <v>#REF!</v>
      </c>
      <c r="BX6" s="22">
        <v>0</v>
      </c>
      <c r="BY6" s="22" t="e">
        <f t="shared" si="45"/>
        <v>#REF!</v>
      </c>
      <c r="BZ6" s="23" t="e">
        <f>IF(SUMPRODUCT($J$64:BY$64,$J6:BY6)&lt;0.5, "Pending", IF(BY6&lt;0.5, "Complete", "In Progress"))</f>
        <v>#REF!</v>
      </c>
      <c r="CA6" s="22">
        <v>0</v>
      </c>
      <c r="CB6" s="22" t="e">
        <f t="shared" si="46"/>
        <v>#REF!</v>
      </c>
      <c r="CC6" s="23" t="e">
        <f>IF(SUMPRODUCT($J$64:CB$64,$J6:CB6)&lt;0.5, "Pending", IF(CB6&lt;0.5, "Complete", "In Progress"))</f>
        <v>#REF!</v>
      </c>
      <c r="CD6" s="24"/>
      <c r="CE6" s="25">
        <f>SUMPRODUCT($H$64:AY$64,$H6:AY6)</f>
        <v>0</v>
      </c>
    </row>
    <row r="7" spans="1:83" x14ac:dyDescent="0.25">
      <c r="A7" s="16"/>
      <c r="B7" s="16"/>
      <c r="C7" s="16"/>
      <c r="D7" s="17"/>
      <c r="E7" s="164"/>
      <c r="F7" s="18" t="s">
        <v>132</v>
      </c>
      <c r="G7" s="19" t="str">
        <f t="shared" ca="1" si="0"/>
        <v>Pending</v>
      </c>
      <c r="H7" s="20">
        <v>1</v>
      </c>
      <c r="I7" s="21">
        <v>0</v>
      </c>
      <c r="J7" s="22">
        <v>0</v>
      </c>
      <c r="K7" s="22">
        <f t="shared" si="24"/>
        <v>0</v>
      </c>
      <c r="L7" s="23" t="str">
        <f>IF(SUMPRODUCT($J$64:K$64,$J7:K7)&lt;0.5, "Pending", IF(K7&lt;0.5, "Complete", "In Progress"))</f>
        <v>Pending</v>
      </c>
      <c r="M7" s="22">
        <v>0</v>
      </c>
      <c r="N7" s="22">
        <f t="shared" si="25"/>
        <v>0</v>
      </c>
      <c r="O7" s="23" t="str">
        <f>IF(SUMPRODUCT($J$64:N$64,$J7:N7)&lt;0.5, "Pending", IF(N7&lt;0.5, "Complete", "In Progress"))</f>
        <v>Pending</v>
      </c>
      <c r="P7" s="22">
        <v>0</v>
      </c>
      <c r="Q7" s="22">
        <f t="shared" si="26"/>
        <v>0</v>
      </c>
      <c r="R7" s="23" t="str">
        <f>IF(SUMPRODUCT($J$64:Q$64,$J7:Q7)&lt;0.5, "Pending", IF(Q7&lt;0.5, "Complete", "In Progress"))</f>
        <v>Pending</v>
      </c>
      <c r="S7" s="22">
        <v>0</v>
      </c>
      <c r="T7" s="22">
        <f t="shared" si="27"/>
        <v>0</v>
      </c>
      <c r="U7" s="23" t="str">
        <f>IF(SUMPRODUCT($J$64:T$64,$J7:T7)&lt;0.5, "Pending", IF(T7&lt;0.5, "Complete", "In Progress"))</f>
        <v>Pending</v>
      </c>
      <c r="V7" s="22">
        <v>0</v>
      </c>
      <c r="W7" s="22">
        <f t="shared" si="28"/>
        <v>0</v>
      </c>
      <c r="X7" s="23" t="str">
        <f>IF(SUMPRODUCT($J$64:W$64,$J7:W7)&lt;0.5, "Pending", IF(W7&lt;0.5, "Complete", "In Progress"))</f>
        <v>Pending</v>
      </c>
      <c r="Y7" s="22">
        <v>0</v>
      </c>
      <c r="Z7" s="22">
        <f t="shared" si="29"/>
        <v>0</v>
      </c>
      <c r="AA7" s="23" t="str">
        <f>IF(SUMPRODUCT($J$64:Z$64,$J7:Z7)&lt;0.5, "Pending", IF(Z7&lt;0.5, "Complete", "In Progress"))</f>
        <v>Pending</v>
      </c>
      <c r="AB7" s="22">
        <v>0</v>
      </c>
      <c r="AC7" s="22">
        <f t="shared" si="30"/>
        <v>0</v>
      </c>
      <c r="AD7" s="23" t="str">
        <f>IF(SUMPRODUCT($J$64:AC$64,$J7:AC7)&lt;0.5, "Pending", IF(AC7&lt;0.5, "Complete", "In Progress"))</f>
        <v>Pending</v>
      </c>
      <c r="AE7" s="22">
        <v>0</v>
      </c>
      <c r="AF7" s="22">
        <f t="shared" si="31"/>
        <v>0</v>
      </c>
      <c r="AG7" s="23" t="str">
        <f>IF(SUMPRODUCT($J$64:AF$64,$J7:AF7)&lt;0.5, "Pending", IF(AF7&lt;0.5, "Complete", "In Progress"))</f>
        <v>Pending</v>
      </c>
      <c r="AH7" s="22">
        <v>0</v>
      </c>
      <c r="AI7" s="22">
        <f t="shared" si="32"/>
        <v>0</v>
      </c>
      <c r="AJ7" s="23" t="str">
        <f>IF(SUMPRODUCT($J$64:AI$64,$J7:AI7)&lt;0.5, "Pending", IF(AI7&lt;0.5, "Complete", "In Progress"))</f>
        <v>Pending</v>
      </c>
      <c r="AK7" s="22">
        <v>0</v>
      </c>
      <c r="AL7" s="22">
        <f t="shared" si="33"/>
        <v>0</v>
      </c>
      <c r="AM7" s="23" t="str">
        <f>IF(SUMPRODUCT($J$64:AL$64,$J7:AL7)&lt;0.5, "Pending", IF(AL7&lt;0.5, "Complete", "In Progress"))</f>
        <v>Pending</v>
      </c>
      <c r="AN7" s="22">
        <v>0</v>
      </c>
      <c r="AO7" s="22">
        <f t="shared" si="34"/>
        <v>0</v>
      </c>
      <c r="AP7" s="23" t="str">
        <f>IF(SUMPRODUCT($J$64:AO$64,$J7:AO7)&lt;0.5, "Pending", IF(AO7&lt;0.5, "Complete", "In Progress"))</f>
        <v>Pending</v>
      </c>
      <c r="AQ7" s="22">
        <v>0</v>
      </c>
      <c r="AR7" s="22">
        <f t="shared" si="35"/>
        <v>0</v>
      </c>
      <c r="AS7" s="23" t="str">
        <f>IF(SUMPRODUCT($J$64:AR$64,$J7:AR7)&lt;0.5, "Pending", IF(AR7&lt;0.5, "Complete", "In Progress"))</f>
        <v>Pending</v>
      </c>
      <c r="AT7" s="22">
        <v>0</v>
      </c>
      <c r="AU7" s="22">
        <f t="shared" si="36"/>
        <v>0</v>
      </c>
      <c r="AV7" s="23" t="str">
        <f>IF(SUMPRODUCT($J$64:AU$64,$J7:AU7)&lt;0.5, "Pending", IF(AU7&lt;0.5, "Complete", "In Progress"))</f>
        <v>Pending</v>
      </c>
      <c r="AW7" s="22">
        <v>0</v>
      </c>
      <c r="AX7" s="22">
        <f t="shared" si="37"/>
        <v>0</v>
      </c>
      <c r="AY7" s="23" t="str">
        <f>IF(SUMPRODUCT($J$64:AX$64,$J7:AX7)&lt;0.5, "Pending", IF(AX7&lt;0.5, "Complete", "In Progress"))</f>
        <v>Pending</v>
      </c>
      <c r="AZ7" s="22">
        <v>0</v>
      </c>
      <c r="BA7" s="22" t="e">
        <f>MAX(#REF!-AZ7,0)</f>
        <v>#REF!</v>
      </c>
      <c r="BB7" s="23" t="e">
        <f>IF(SUMPRODUCT($J$64:BA$64,$J7:BA7)&lt;0.5, "Pending", IF(BA7&lt;0.5, "Complete", "In Progress"))</f>
        <v>#REF!</v>
      </c>
      <c r="BC7" s="22">
        <v>0</v>
      </c>
      <c r="BD7" s="22" t="e">
        <f t="shared" si="38"/>
        <v>#REF!</v>
      </c>
      <c r="BE7" s="23" t="e">
        <f>IF(SUMPRODUCT($J$64:BD$64,$J7:BD7)&lt;0.5, "Pending", IF(BD7&lt;0.5, "Complete", "In Progress"))</f>
        <v>#REF!</v>
      </c>
      <c r="BF7" s="22">
        <v>0</v>
      </c>
      <c r="BG7" s="22" t="e">
        <f t="shared" si="39"/>
        <v>#REF!</v>
      </c>
      <c r="BH7" s="23" t="e">
        <f>IF(SUMPRODUCT($J$64:BG$64,$J7:BG7)&lt;0.5, "Pending", IF(BG7&lt;0.5, "Complete", "In Progress"))</f>
        <v>#REF!</v>
      </c>
      <c r="BI7" s="22">
        <v>0</v>
      </c>
      <c r="BJ7" s="22" t="e">
        <f t="shared" si="40"/>
        <v>#REF!</v>
      </c>
      <c r="BK7" s="23" t="e">
        <f>IF(SUMPRODUCT($J$64:BJ$64,$J7:BJ7)&lt;0.5, "Pending", IF(BJ7&lt;0.5, "Complete", "In Progress"))</f>
        <v>#REF!</v>
      </c>
      <c r="BL7" s="22">
        <v>0</v>
      </c>
      <c r="BM7" s="22" t="e">
        <f t="shared" si="41"/>
        <v>#REF!</v>
      </c>
      <c r="BN7" s="23" t="e">
        <f>IF(SUMPRODUCT($J$64:BM$64,$J7:BM7)&lt;0.5, "Pending", IF(BM7&lt;0.5, "Complete", "In Progress"))</f>
        <v>#REF!</v>
      </c>
      <c r="BO7" s="22">
        <v>0</v>
      </c>
      <c r="BP7" s="22" t="e">
        <f t="shared" si="42"/>
        <v>#REF!</v>
      </c>
      <c r="BQ7" s="23" t="e">
        <f>IF(SUMPRODUCT($J$64:BP$64,$J7:BP7)&lt;0.5, "Pending", IF(BP7&lt;0.5, "Complete", "In Progress"))</f>
        <v>#REF!</v>
      </c>
      <c r="BR7" s="22">
        <v>0</v>
      </c>
      <c r="BS7" s="22" t="e">
        <f t="shared" si="43"/>
        <v>#REF!</v>
      </c>
      <c r="BT7" s="23" t="e">
        <f>IF(SUMPRODUCT($J$64:BS$64,$J7:BS7)&lt;0.5, "Pending", IF(BS7&lt;0.5, "Complete", "In Progress"))</f>
        <v>#REF!</v>
      </c>
      <c r="BU7" s="22">
        <v>0</v>
      </c>
      <c r="BV7" s="22" t="e">
        <f t="shared" si="44"/>
        <v>#REF!</v>
      </c>
      <c r="BW7" s="23" t="e">
        <f>IF(SUMPRODUCT($J$64:BV$64,$J7:BV7)&lt;0.5, "Pending", IF(BV7&lt;0.5, "Complete", "In Progress"))</f>
        <v>#REF!</v>
      </c>
      <c r="BX7" s="22">
        <v>0</v>
      </c>
      <c r="BY7" s="22" t="e">
        <f t="shared" si="45"/>
        <v>#REF!</v>
      </c>
      <c r="BZ7" s="23" t="e">
        <f>IF(SUMPRODUCT($J$64:BY$64,$J7:BY7)&lt;0.5, "Pending", IF(BY7&lt;0.5, "Complete", "In Progress"))</f>
        <v>#REF!</v>
      </c>
      <c r="CA7" s="22">
        <v>0</v>
      </c>
      <c r="CB7" s="22" t="e">
        <f t="shared" si="46"/>
        <v>#REF!</v>
      </c>
      <c r="CC7" s="23" t="e">
        <f>IF(SUMPRODUCT($J$64:CB$64,$J7:CB7)&lt;0.5, "Pending", IF(CB7&lt;0.5, "Complete", "In Progress"))</f>
        <v>#REF!</v>
      </c>
      <c r="CD7" s="24"/>
      <c r="CE7" s="25">
        <f>SUMPRODUCT($H$64:AY$64,$H7:AY7)</f>
        <v>0</v>
      </c>
    </row>
    <row r="8" spans="1:83" x14ac:dyDescent="0.25">
      <c r="A8" s="16"/>
      <c r="B8" s="16"/>
      <c r="C8" s="16"/>
      <c r="D8" s="17"/>
      <c r="E8" s="164"/>
      <c r="F8" s="18" t="s">
        <v>132</v>
      </c>
      <c r="G8" s="19" t="str">
        <f t="shared" ca="1" si="0"/>
        <v>Pending</v>
      </c>
      <c r="H8" s="20">
        <v>1</v>
      </c>
      <c r="I8" s="21">
        <v>0</v>
      </c>
      <c r="J8" s="22">
        <v>0</v>
      </c>
      <c r="K8" s="22">
        <f t="shared" si="24"/>
        <v>0</v>
      </c>
      <c r="L8" s="23" t="str">
        <f>IF(SUMPRODUCT($J$64:K$64,$J8:K8)&lt;0.5, "Pending", IF(K8&lt;0.5, "Complete", "In Progress"))</f>
        <v>Pending</v>
      </c>
      <c r="M8" s="22">
        <v>0</v>
      </c>
      <c r="N8" s="22">
        <f t="shared" si="25"/>
        <v>0</v>
      </c>
      <c r="O8" s="23" t="str">
        <f>IF(SUMPRODUCT($J$64:N$64,$J8:N8)&lt;0.5, "Pending", IF(N8&lt;0.5, "Complete", "In Progress"))</f>
        <v>Pending</v>
      </c>
      <c r="P8" s="22">
        <v>0</v>
      </c>
      <c r="Q8" s="22">
        <f t="shared" si="26"/>
        <v>0</v>
      </c>
      <c r="R8" s="23" t="str">
        <f>IF(SUMPRODUCT($J$64:Q$64,$J8:Q8)&lt;0.5, "Pending", IF(Q8&lt;0.5, "Complete", "In Progress"))</f>
        <v>Pending</v>
      </c>
      <c r="S8" s="22">
        <v>0</v>
      </c>
      <c r="T8" s="22">
        <f t="shared" si="27"/>
        <v>0</v>
      </c>
      <c r="U8" s="23" t="str">
        <f>IF(SUMPRODUCT($J$64:T$64,$J8:T8)&lt;0.5, "Pending", IF(T8&lt;0.5, "Complete", "In Progress"))</f>
        <v>Pending</v>
      </c>
      <c r="V8" s="22">
        <v>0</v>
      </c>
      <c r="W8" s="22">
        <f t="shared" si="28"/>
        <v>0</v>
      </c>
      <c r="X8" s="23" t="str">
        <f>IF(SUMPRODUCT($J$64:W$64,$J8:W8)&lt;0.5, "Pending", IF(W8&lt;0.5, "Complete", "In Progress"))</f>
        <v>Pending</v>
      </c>
      <c r="Y8" s="22">
        <v>0</v>
      </c>
      <c r="Z8" s="22">
        <f t="shared" si="29"/>
        <v>0</v>
      </c>
      <c r="AA8" s="23" t="str">
        <f>IF(SUMPRODUCT($J$64:Z$64,$J8:Z8)&lt;0.5, "Pending", IF(Z8&lt;0.5, "Complete", "In Progress"))</f>
        <v>Pending</v>
      </c>
      <c r="AB8" s="22">
        <v>0</v>
      </c>
      <c r="AC8" s="22">
        <f t="shared" si="30"/>
        <v>0</v>
      </c>
      <c r="AD8" s="23" t="str">
        <f>IF(SUMPRODUCT($J$64:AC$64,$J8:AC8)&lt;0.5, "Pending", IF(AC8&lt;0.5, "Complete", "In Progress"))</f>
        <v>Pending</v>
      </c>
      <c r="AE8" s="22">
        <v>0</v>
      </c>
      <c r="AF8" s="22">
        <f t="shared" si="31"/>
        <v>0</v>
      </c>
      <c r="AG8" s="23" t="str">
        <f>IF(SUMPRODUCT($J$64:AF$64,$J8:AF8)&lt;0.5, "Pending", IF(AF8&lt;0.5, "Complete", "In Progress"))</f>
        <v>Pending</v>
      </c>
      <c r="AH8" s="22">
        <v>0</v>
      </c>
      <c r="AI8" s="22">
        <f t="shared" si="32"/>
        <v>0</v>
      </c>
      <c r="AJ8" s="23" t="str">
        <f>IF(SUMPRODUCT($J$64:AI$64,$J8:AI8)&lt;0.5, "Pending", IF(AI8&lt;0.5, "Complete", "In Progress"))</f>
        <v>Pending</v>
      </c>
      <c r="AK8" s="22">
        <v>0</v>
      </c>
      <c r="AL8" s="22">
        <f t="shared" si="33"/>
        <v>0</v>
      </c>
      <c r="AM8" s="23" t="str">
        <f>IF(SUMPRODUCT($J$64:AL$64,$J8:AL8)&lt;0.5, "Pending", IF(AL8&lt;0.5, "Complete", "In Progress"))</f>
        <v>Pending</v>
      </c>
      <c r="AN8" s="22">
        <v>0</v>
      </c>
      <c r="AO8" s="22">
        <f t="shared" si="34"/>
        <v>0</v>
      </c>
      <c r="AP8" s="23" t="str">
        <f>IF(SUMPRODUCT($J$64:AO$64,$J8:AO8)&lt;0.5, "Pending", IF(AO8&lt;0.5, "Complete", "In Progress"))</f>
        <v>Pending</v>
      </c>
      <c r="AQ8" s="22">
        <v>0</v>
      </c>
      <c r="AR8" s="22">
        <f t="shared" si="35"/>
        <v>0</v>
      </c>
      <c r="AS8" s="23" t="str">
        <f>IF(SUMPRODUCT($J$64:AR$64,$J8:AR8)&lt;0.5, "Pending", IF(AR8&lt;0.5, "Complete", "In Progress"))</f>
        <v>Pending</v>
      </c>
      <c r="AT8" s="22">
        <v>0</v>
      </c>
      <c r="AU8" s="22">
        <f t="shared" si="36"/>
        <v>0</v>
      </c>
      <c r="AV8" s="23" t="str">
        <f>IF(SUMPRODUCT($J$64:AU$64,$J8:AU8)&lt;0.5, "Pending", IF(AU8&lt;0.5, "Complete", "In Progress"))</f>
        <v>Pending</v>
      </c>
      <c r="AW8" s="22">
        <v>0</v>
      </c>
      <c r="AX8" s="22">
        <f t="shared" si="37"/>
        <v>0</v>
      </c>
      <c r="AY8" s="23" t="str">
        <f>IF(SUMPRODUCT($J$64:AX$64,$J8:AX8)&lt;0.5, "Pending", IF(AX8&lt;0.5, "Complete", "In Progress"))</f>
        <v>Pending</v>
      </c>
      <c r="AZ8" s="22">
        <v>0</v>
      </c>
      <c r="BA8" s="22" t="e">
        <f>MAX(#REF!-AZ8,0)</f>
        <v>#REF!</v>
      </c>
      <c r="BB8" s="23" t="e">
        <f>IF(SUMPRODUCT($J$64:BA$64,$J8:BA8)&lt;0.5, "Pending", IF(BA8&lt;0.5, "Complete", "In Progress"))</f>
        <v>#REF!</v>
      </c>
      <c r="BC8" s="22">
        <v>0</v>
      </c>
      <c r="BD8" s="22" t="e">
        <f t="shared" si="38"/>
        <v>#REF!</v>
      </c>
      <c r="BE8" s="23" t="e">
        <f>IF(SUMPRODUCT($J$64:BD$64,$J8:BD8)&lt;0.5, "Pending", IF(BD8&lt;0.5, "Complete", "In Progress"))</f>
        <v>#REF!</v>
      </c>
      <c r="BF8" s="22">
        <v>0</v>
      </c>
      <c r="BG8" s="22" t="e">
        <f t="shared" si="39"/>
        <v>#REF!</v>
      </c>
      <c r="BH8" s="23" t="e">
        <f>IF(SUMPRODUCT($J$64:BG$64,$J8:BG8)&lt;0.5, "Pending", IF(BG8&lt;0.5, "Complete", "In Progress"))</f>
        <v>#REF!</v>
      </c>
      <c r="BI8" s="22">
        <v>0</v>
      </c>
      <c r="BJ8" s="22" t="e">
        <f t="shared" si="40"/>
        <v>#REF!</v>
      </c>
      <c r="BK8" s="23" t="e">
        <f>IF(SUMPRODUCT($J$64:BJ$64,$J8:BJ8)&lt;0.5, "Pending", IF(BJ8&lt;0.5, "Complete", "In Progress"))</f>
        <v>#REF!</v>
      </c>
      <c r="BL8" s="22">
        <v>0</v>
      </c>
      <c r="BM8" s="22" t="e">
        <f t="shared" si="41"/>
        <v>#REF!</v>
      </c>
      <c r="BN8" s="23" t="e">
        <f>IF(SUMPRODUCT($J$64:BM$64,$J8:BM8)&lt;0.5, "Pending", IF(BM8&lt;0.5, "Complete", "In Progress"))</f>
        <v>#REF!</v>
      </c>
      <c r="BO8" s="22">
        <v>0</v>
      </c>
      <c r="BP8" s="22" t="e">
        <f t="shared" si="42"/>
        <v>#REF!</v>
      </c>
      <c r="BQ8" s="23" t="e">
        <f>IF(SUMPRODUCT($J$64:BP$64,$J8:BP8)&lt;0.5, "Pending", IF(BP8&lt;0.5, "Complete", "In Progress"))</f>
        <v>#REF!</v>
      </c>
      <c r="BR8" s="22">
        <v>0</v>
      </c>
      <c r="BS8" s="22" t="e">
        <f t="shared" si="43"/>
        <v>#REF!</v>
      </c>
      <c r="BT8" s="23" t="e">
        <f>IF(SUMPRODUCT($J$64:BS$64,$J8:BS8)&lt;0.5, "Pending", IF(BS8&lt;0.5, "Complete", "In Progress"))</f>
        <v>#REF!</v>
      </c>
      <c r="BU8" s="22">
        <v>0</v>
      </c>
      <c r="BV8" s="22" t="e">
        <f t="shared" si="44"/>
        <v>#REF!</v>
      </c>
      <c r="BW8" s="23" t="e">
        <f>IF(SUMPRODUCT($J$64:BV$64,$J8:BV8)&lt;0.5, "Pending", IF(BV8&lt;0.5, "Complete", "In Progress"))</f>
        <v>#REF!</v>
      </c>
      <c r="BX8" s="22">
        <v>0</v>
      </c>
      <c r="BY8" s="22" t="e">
        <f t="shared" si="45"/>
        <v>#REF!</v>
      </c>
      <c r="BZ8" s="23" t="e">
        <f>IF(SUMPRODUCT($J$64:BY$64,$J8:BY8)&lt;0.5, "Pending", IF(BY8&lt;0.5, "Complete", "In Progress"))</f>
        <v>#REF!</v>
      </c>
      <c r="CA8" s="22">
        <v>0</v>
      </c>
      <c r="CB8" s="22" t="e">
        <f t="shared" si="46"/>
        <v>#REF!</v>
      </c>
      <c r="CC8" s="23" t="e">
        <f>IF(SUMPRODUCT($J$64:CB$64,$J8:CB8)&lt;0.5, "Pending", IF(CB8&lt;0.5, "Complete", "In Progress"))</f>
        <v>#REF!</v>
      </c>
      <c r="CD8" s="24"/>
      <c r="CE8" s="25">
        <f>SUMPRODUCT($H$64:AY$64,$H8:AY8)</f>
        <v>0</v>
      </c>
    </row>
    <row r="9" spans="1:83" x14ac:dyDescent="0.25">
      <c r="A9" s="16"/>
      <c r="B9" s="16"/>
      <c r="C9" s="16"/>
      <c r="D9" s="17"/>
      <c r="E9" s="164"/>
      <c r="F9" s="18" t="s">
        <v>132</v>
      </c>
      <c r="G9" s="19" t="str">
        <f t="shared" ca="1" si="0"/>
        <v>Pending</v>
      </c>
      <c r="H9" s="20">
        <v>1</v>
      </c>
      <c r="I9" s="21">
        <v>0</v>
      </c>
      <c r="J9" s="22">
        <v>0</v>
      </c>
      <c r="K9" s="22">
        <f t="shared" si="24"/>
        <v>0</v>
      </c>
      <c r="L9" s="23" t="str">
        <f>IF(SUMPRODUCT($J$64:K$64,$J9:K9)&lt;0.5, "Pending", IF(K9&lt;0.5, "Complete", "In Progress"))</f>
        <v>Pending</v>
      </c>
      <c r="M9" s="22">
        <v>0</v>
      </c>
      <c r="N9" s="22">
        <f t="shared" si="25"/>
        <v>0</v>
      </c>
      <c r="O9" s="23" t="str">
        <f>IF(SUMPRODUCT($J$64:N$64,$J9:N9)&lt;0.5, "Pending", IF(N9&lt;0.5, "Complete", "In Progress"))</f>
        <v>Pending</v>
      </c>
      <c r="P9" s="22">
        <v>0</v>
      </c>
      <c r="Q9" s="22">
        <f t="shared" si="26"/>
        <v>0</v>
      </c>
      <c r="R9" s="23" t="str">
        <f>IF(SUMPRODUCT($J$64:Q$64,$J9:Q9)&lt;0.5, "Pending", IF(Q9&lt;0.5, "Complete", "In Progress"))</f>
        <v>Pending</v>
      </c>
      <c r="S9" s="22">
        <v>0</v>
      </c>
      <c r="T9" s="22">
        <f t="shared" si="27"/>
        <v>0</v>
      </c>
      <c r="U9" s="23" t="str">
        <f>IF(SUMPRODUCT($J$64:T$64,$J9:T9)&lt;0.5, "Pending", IF(T9&lt;0.5, "Complete", "In Progress"))</f>
        <v>Pending</v>
      </c>
      <c r="V9" s="22">
        <v>0</v>
      </c>
      <c r="W9" s="22">
        <f t="shared" si="28"/>
        <v>0</v>
      </c>
      <c r="X9" s="23" t="str">
        <f>IF(SUMPRODUCT($J$64:W$64,$J9:W9)&lt;0.5, "Pending", IF(W9&lt;0.5, "Complete", "In Progress"))</f>
        <v>Pending</v>
      </c>
      <c r="Y9" s="22">
        <v>0</v>
      </c>
      <c r="Z9" s="22">
        <f t="shared" si="29"/>
        <v>0</v>
      </c>
      <c r="AA9" s="23" t="str">
        <f>IF(SUMPRODUCT($J$64:Z$64,$J9:Z9)&lt;0.5, "Pending", IF(Z9&lt;0.5, "Complete", "In Progress"))</f>
        <v>Pending</v>
      </c>
      <c r="AB9" s="22">
        <v>0</v>
      </c>
      <c r="AC9" s="22">
        <f t="shared" si="30"/>
        <v>0</v>
      </c>
      <c r="AD9" s="23" t="str">
        <f>IF(SUMPRODUCT($J$64:AC$64,$J9:AC9)&lt;0.5, "Pending", IF(AC9&lt;0.5, "Complete", "In Progress"))</f>
        <v>Pending</v>
      </c>
      <c r="AE9" s="22">
        <v>0</v>
      </c>
      <c r="AF9" s="22">
        <f t="shared" si="31"/>
        <v>0</v>
      </c>
      <c r="AG9" s="23" t="str">
        <f>IF(SUMPRODUCT($J$64:AF$64,$J9:AF9)&lt;0.5, "Pending", IF(AF9&lt;0.5, "Complete", "In Progress"))</f>
        <v>Pending</v>
      </c>
      <c r="AH9" s="22">
        <v>0</v>
      </c>
      <c r="AI9" s="22">
        <f t="shared" si="32"/>
        <v>0</v>
      </c>
      <c r="AJ9" s="23" t="str">
        <f>IF(SUMPRODUCT($J$64:AI$64,$J9:AI9)&lt;0.5, "Pending", IF(AI9&lt;0.5, "Complete", "In Progress"))</f>
        <v>Pending</v>
      </c>
      <c r="AK9" s="22">
        <v>0</v>
      </c>
      <c r="AL9" s="22">
        <f t="shared" si="33"/>
        <v>0</v>
      </c>
      <c r="AM9" s="23" t="str">
        <f>IF(SUMPRODUCT($J$64:AL$64,$J9:AL9)&lt;0.5, "Pending", IF(AL9&lt;0.5, "Complete", "In Progress"))</f>
        <v>Pending</v>
      </c>
      <c r="AN9" s="22">
        <v>0</v>
      </c>
      <c r="AO9" s="22">
        <f t="shared" si="34"/>
        <v>0</v>
      </c>
      <c r="AP9" s="23" t="str">
        <f>IF(SUMPRODUCT($J$64:AO$64,$J9:AO9)&lt;0.5, "Pending", IF(AO9&lt;0.5, "Complete", "In Progress"))</f>
        <v>Pending</v>
      </c>
      <c r="AQ9" s="22">
        <v>0</v>
      </c>
      <c r="AR9" s="22">
        <f t="shared" si="35"/>
        <v>0</v>
      </c>
      <c r="AS9" s="23" t="str">
        <f>IF(SUMPRODUCT($J$64:AR$64,$J9:AR9)&lt;0.5, "Pending", IF(AR9&lt;0.5, "Complete", "In Progress"))</f>
        <v>Pending</v>
      </c>
      <c r="AT9" s="22">
        <v>0</v>
      </c>
      <c r="AU9" s="22">
        <f t="shared" si="36"/>
        <v>0</v>
      </c>
      <c r="AV9" s="23" t="str">
        <f>IF(SUMPRODUCT($J$64:AU$64,$J9:AU9)&lt;0.5, "Pending", IF(AU9&lt;0.5, "Complete", "In Progress"))</f>
        <v>Pending</v>
      </c>
      <c r="AW9" s="22">
        <v>0</v>
      </c>
      <c r="AX9" s="22">
        <f t="shared" si="37"/>
        <v>0</v>
      </c>
      <c r="AY9" s="23" t="str">
        <f>IF(SUMPRODUCT($J$64:AX$64,$J9:AX9)&lt;0.5, "Pending", IF(AX9&lt;0.5, "Complete", "In Progress"))</f>
        <v>Pending</v>
      </c>
      <c r="AZ9" s="22">
        <v>0</v>
      </c>
      <c r="BA9" s="22" t="e">
        <f>MAX(#REF!-AZ9,0)</f>
        <v>#REF!</v>
      </c>
      <c r="BB9" s="23" t="e">
        <f>IF(SUMPRODUCT($J$64:BA$64,$J9:BA9)&lt;0.5, "Pending", IF(BA9&lt;0.5, "Complete", "In Progress"))</f>
        <v>#REF!</v>
      </c>
      <c r="BC9" s="22">
        <v>0</v>
      </c>
      <c r="BD9" s="22" t="e">
        <f t="shared" si="38"/>
        <v>#REF!</v>
      </c>
      <c r="BE9" s="23" t="e">
        <f>IF(SUMPRODUCT($J$64:BD$64,$J9:BD9)&lt;0.5, "Pending", IF(BD9&lt;0.5, "Complete", "In Progress"))</f>
        <v>#REF!</v>
      </c>
      <c r="BF9" s="22">
        <v>0</v>
      </c>
      <c r="BG9" s="22" t="e">
        <f t="shared" si="39"/>
        <v>#REF!</v>
      </c>
      <c r="BH9" s="23" t="e">
        <f>IF(SUMPRODUCT($J$64:BG$64,$J9:BG9)&lt;0.5, "Pending", IF(BG9&lt;0.5, "Complete", "In Progress"))</f>
        <v>#REF!</v>
      </c>
      <c r="BI9" s="22">
        <v>0</v>
      </c>
      <c r="BJ9" s="22" t="e">
        <f t="shared" si="40"/>
        <v>#REF!</v>
      </c>
      <c r="BK9" s="23" t="e">
        <f>IF(SUMPRODUCT($J$64:BJ$64,$J9:BJ9)&lt;0.5, "Pending", IF(BJ9&lt;0.5, "Complete", "In Progress"))</f>
        <v>#REF!</v>
      </c>
      <c r="BL9" s="22">
        <v>0</v>
      </c>
      <c r="BM9" s="22" t="e">
        <f t="shared" si="41"/>
        <v>#REF!</v>
      </c>
      <c r="BN9" s="23" t="e">
        <f>IF(SUMPRODUCT($J$64:BM$64,$J9:BM9)&lt;0.5, "Pending", IF(BM9&lt;0.5, "Complete", "In Progress"))</f>
        <v>#REF!</v>
      </c>
      <c r="BO9" s="22">
        <v>0</v>
      </c>
      <c r="BP9" s="22" t="e">
        <f t="shared" si="42"/>
        <v>#REF!</v>
      </c>
      <c r="BQ9" s="23" t="e">
        <f>IF(SUMPRODUCT($J$64:BP$64,$J9:BP9)&lt;0.5, "Pending", IF(BP9&lt;0.5, "Complete", "In Progress"))</f>
        <v>#REF!</v>
      </c>
      <c r="BR9" s="22">
        <v>0</v>
      </c>
      <c r="BS9" s="22" t="e">
        <f t="shared" si="43"/>
        <v>#REF!</v>
      </c>
      <c r="BT9" s="23" t="e">
        <f>IF(SUMPRODUCT($J$64:BS$64,$J9:BS9)&lt;0.5, "Pending", IF(BS9&lt;0.5, "Complete", "In Progress"))</f>
        <v>#REF!</v>
      </c>
      <c r="BU9" s="22">
        <v>0</v>
      </c>
      <c r="BV9" s="22" t="e">
        <f t="shared" si="44"/>
        <v>#REF!</v>
      </c>
      <c r="BW9" s="23" t="e">
        <f>IF(SUMPRODUCT($J$64:BV$64,$J9:BV9)&lt;0.5, "Pending", IF(BV9&lt;0.5, "Complete", "In Progress"))</f>
        <v>#REF!</v>
      </c>
      <c r="BX9" s="22">
        <v>0</v>
      </c>
      <c r="BY9" s="22" t="e">
        <f t="shared" si="45"/>
        <v>#REF!</v>
      </c>
      <c r="BZ9" s="23" t="e">
        <f>IF(SUMPRODUCT($J$64:BY$64,$J9:BY9)&lt;0.5, "Pending", IF(BY9&lt;0.5, "Complete", "In Progress"))</f>
        <v>#REF!</v>
      </c>
      <c r="CA9" s="22">
        <v>0</v>
      </c>
      <c r="CB9" s="22" t="e">
        <f t="shared" si="46"/>
        <v>#REF!</v>
      </c>
      <c r="CC9" s="23" t="e">
        <f>IF(SUMPRODUCT($J$64:CB$64,$J9:CB9)&lt;0.5, "Pending", IF(CB9&lt;0.5, "Complete", "In Progress"))</f>
        <v>#REF!</v>
      </c>
      <c r="CD9" s="24"/>
      <c r="CE9" s="25">
        <f>SUMPRODUCT($H$64:AY$64,$H9:AY9)</f>
        <v>0</v>
      </c>
    </row>
    <row r="10" spans="1:83" x14ac:dyDescent="0.25">
      <c r="A10" s="16"/>
      <c r="B10" s="16"/>
      <c r="C10" s="16"/>
      <c r="D10" s="17"/>
      <c r="E10" s="164"/>
      <c r="F10" s="18" t="s">
        <v>132</v>
      </c>
      <c r="G10" s="19" t="str">
        <f t="shared" ca="1" si="0"/>
        <v>Pending</v>
      </c>
      <c r="H10" s="20">
        <v>1</v>
      </c>
      <c r="I10" s="21">
        <v>0</v>
      </c>
      <c r="J10" s="22">
        <v>0</v>
      </c>
      <c r="K10" s="22">
        <f t="shared" si="24"/>
        <v>0</v>
      </c>
      <c r="L10" s="23" t="str">
        <f>IF(SUMPRODUCT($J$64:K$64,$J10:K10)&lt;0.5, "Pending", IF(K10&lt;0.5, "Complete", "In Progress"))</f>
        <v>Pending</v>
      </c>
      <c r="M10" s="22">
        <v>0</v>
      </c>
      <c r="N10" s="22">
        <f t="shared" si="25"/>
        <v>0</v>
      </c>
      <c r="O10" s="23" t="str">
        <f>IF(SUMPRODUCT($J$64:N$64,$J10:N10)&lt;0.5, "Pending", IF(N10&lt;0.5, "Complete", "In Progress"))</f>
        <v>Pending</v>
      </c>
      <c r="P10" s="22">
        <v>0</v>
      </c>
      <c r="Q10" s="22">
        <f t="shared" si="26"/>
        <v>0</v>
      </c>
      <c r="R10" s="23" t="str">
        <f>IF(SUMPRODUCT($J$64:Q$64,$J10:Q10)&lt;0.5, "Pending", IF(Q10&lt;0.5, "Complete", "In Progress"))</f>
        <v>Pending</v>
      </c>
      <c r="S10" s="22">
        <v>0</v>
      </c>
      <c r="T10" s="22">
        <f t="shared" si="27"/>
        <v>0</v>
      </c>
      <c r="U10" s="23" t="str">
        <f>IF(SUMPRODUCT($J$64:T$64,$J10:T10)&lt;0.5, "Pending", IF(T10&lt;0.5, "Complete", "In Progress"))</f>
        <v>Pending</v>
      </c>
      <c r="V10" s="22">
        <v>0</v>
      </c>
      <c r="W10" s="22">
        <f t="shared" si="28"/>
        <v>0</v>
      </c>
      <c r="X10" s="23" t="str">
        <f>IF(SUMPRODUCT($J$64:W$64,$J10:W10)&lt;0.5, "Pending", IF(W10&lt;0.5, "Complete", "In Progress"))</f>
        <v>Pending</v>
      </c>
      <c r="Y10" s="22">
        <v>0</v>
      </c>
      <c r="Z10" s="22">
        <f t="shared" si="29"/>
        <v>0</v>
      </c>
      <c r="AA10" s="23" t="str">
        <f>IF(SUMPRODUCT($J$64:Z$64,$J10:Z10)&lt;0.5, "Pending", IF(Z10&lt;0.5, "Complete", "In Progress"))</f>
        <v>Pending</v>
      </c>
      <c r="AB10" s="22">
        <v>0</v>
      </c>
      <c r="AC10" s="22">
        <f t="shared" si="30"/>
        <v>0</v>
      </c>
      <c r="AD10" s="23" t="str">
        <f>IF(SUMPRODUCT($J$64:AC$64,$J10:AC10)&lt;0.5, "Pending", IF(AC10&lt;0.5, "Complete", "In Progress"))</f>
        <v>Pending</v>
      </c>
      <c r="AE10" s="22">
        <v>0</v>
      </c>
      <c r="AF10" s="22">
        <f t="shared" si="31"/>
        <v>0</v>
      </c>
      <c r="AG10" s="23" t="str">
        <f>IF(SUMPRODUCT($J$64:AF$64,$J10:AF10)&lt;0.5, "Pending", IF(AF10&lt;0.5, "Complete", "In Progress"))</f>
        <v>Pending</v>
      </c>
      <c r="AH10" s="22">
        <v>0</v>
      </c>
      <c r="AI10" s="22">
        <f t="shared" si="32"/>
        <v>0</v>
      </c>
      <c r="AJ10" s="23" t="str">
        <f>IF(SUMPRODUCT($J$64:AI$64,$J10:AI10)&lt;0.5, "Pending", IF(AI10&lt;0.5, "Complete", "In Progress"))</f>
        <v>Pending</v>
      </c>
      <c r="AK10" s="22">
        <v>0</v>
      </c>
      <c r="AL10" s="22">
        <f t="shared" si="33"/>
        <v>0</v>
      </c>
      <c r="AM10" s="23" t="str">
        <f>IF(SUMPRODUCT($J$64:AL$64,$J10:AL10)&lt;0.5, "Pending", IF(AL10&lt;0.5, "Complete", "In Progress"))</f>
        <v>Pending</v>
      </c>
      <c r="AN10" s="22">
        <v>0</v>
      </c>
      <c r="AO10" s="22">
        <f t="shared" si="34"/>
        <v>0</v>
      </c>
      <c r="AP10" s="23" t="str">
        <f>IF(SUMPRODUCT($J$64:AO$64,$J10:AO10)&lt;0.5, "Pending", IF(AO10&lt;0.5, "Complete", "In Progress"))</f>
        <v>Pending</v>
      </c>
      <c r="AQ10" s="22">
        <v>0</v>
      </c>
      <c r="AR10" s="22">
        <f t="shared" si="35"/>
        <v>0</v>
      </c>
      <c r="AS10" s="23" t="str">
        <f>IF(SUMPRODUCT($J$64:AR$64,$J10:AR10)&lt;0.5, "Pending", IF(AR10&lt;0.5, "Complete", "In Progress"))</f>
        <v>Pending</v>
      </c>
      <c r="AT10" s="22">
        <v>0</v>
      </c>
      <c r="AU10" s="22">
        <f t="shared" si="36"/>
        <v>0</v>
      </c>
      <c r="AV10" s="23" t="str">
        <f>IF(SUMPRODUCT($J$64:AU$64,$J10:AU10)&lt;0.5, "Pending", IF(AU10&lt;0.5, "Complete", "In Progress"))</f>
        <v>Pending</v>
      </c>
      <c r="AW10" s="22">
        <v>0</v>
      </c>
      <c r="AX10" s="22">
        <f t="shared" si="37"/>
        <v>0</v>
      </c>
      <c r="AY10" s="23" t="str">
        <f>IF(SUMPRODUCT($J$64:AX$64,$J10:AX10)&lt;0.5, "Pending", IF(AX10&lt;0.5, "Complete", "In Progress"))</f>
        <v>Pending</v>
      </c>
      <c r="AZ10" s="22">
        <v>0</v>
      </c>
      <c r="BA10" s="22" t="e">
        <f>MAX(#REF!-AZ10,0)</f>
        <v>#REF!</v>
      </c>
      <c r="BB10" s="23" t="e">
        <f>IF(SUMPRODUCT($J$64:BA$64,$J10:BA10)&lt;0.5, "Pending", IF(BA10&lt;0.5, "Complete", "In Progress"))</f>
        <v>#REF!</v>
      </c>
      <c r="BC10" s="22">
        <v>0</v>
      </c>
      <c r="BD10" s="22" t="e">
        <f t="shared" si="38"/>
        <v>#REF!</v>
      </c>
      <c r="BE10" s="23" t="e">
        <f>IF(SUMPRODUCT($J$64:BD$64,$J10:BD10)&lt;0.5, "Pending", IF(BD10&lt;0.5, "Complete", "In Progress"))</f>
        <v>#REF!</v>
      </c>
      <c r="BF10" s="22">
        <v>0</v>
      </c>
      <c r="BG10" s="22" t="e">
        <f t="shared" si="39"/>
        <v>#REF!</v>
      </c>
      <c r="BH10" s="23" t="e">
        <f>IF(SUMPRODUCT($J$64:BG$64,$J10:BG10)&lt;0.5, "Pending", IF(BG10&lt;0.5, "Complete", "In Progress"))</f>
        <v>#REF!</v>
      </c>
      <c r="BI10" s="22">
        <v>0</v>
      </c>
      <c r="BJ10" s="22" t="e">
        <f t="shared" si="40"/>
        <v>#REF!</v>
      </c>
      <c r="BK10" s="23" t="e">
        <f>IF(SUMPRODUCT($J$64:BJ$64,$J10:BJ10)&lt;0.5, "Pending", IF(BJ10&lt;0.5, "Complete", "In Progress"))</f>
        <v>#REF!</v>
      </c>
      <c r="BL10" s="22">
        <v>0</v>
      </c>
      <c r="BM10" s="22" t="e">
        <f t="shared" si="41"/>
        <v>#REF!</v>
      </c>
      <c r="BN10" s="23" t="e">
        <f>IF(SUMPRODUCT($J$64:BM$64,$J10:BM10)&lt;0.5, "Pending", IF(BM10&lt;0.5, "Complete", "In Progress"))</f>
        <v>#REF!</v>
      </c>
      <c r="BO10" s="22">
        <v>0</v>
      </c>
      <c r="BP10" s="22" t="e">
        <f t="shared" si="42"/>
        <v>#REF!</v>
      </c>
      <c r="BQ10" s="23" t="e">
        <f>IF(SUMPRODUCT($J$64:BP$64,$J10:BP10)&lt;0.5, "Pending", IF(BP10&lt;0.5, "Complete", "In Progress"))</f>
        <v>#REF!</v>
      </c>
      <c r="BR10" s="22">
        <v>0</v>
      </c>
      <c r="BS10" s="22" t="e">
        <f t="shared" si="43"/>
        <v>#REF!</v>
      </c>
      <c r="BT10" s="23" t="e">
        <f>IF(SUMPRODUCT($J$64:BS$64,$J10:BS10)&lt;0.5, "Pending", IF(BS10&lt;0.5, "Complete", "In Progress"))</f>
        <v>#REF!</v>
      </c>
      <c r="BU10" s="22">
        <v>0</v>
      </c>
      <c r="BV10" s="22" t="e">
        <f t="shared" si="44"/>
        <v>#REF!</v>
      </c>
      <c r="BW10" s="23" t="e">
        <f>IF(SUMPRODUCT($J$64:BV$64,$J10:BV10)&lt;0.5, "Pending", IF(BV10&lt;0.5, "Complete", "In Progress"))</f>
        <v>#REF!</v>
      </c>
      <c r="BX10" s="22">
        <v>0</v>
      </c>
      <c r="BY10" s="22" t="e">
        <f t="shared" si="45"/>
        <v>#REF!</v>
      </c>
      <c r="BZ10" s="23" t="e">
        <f>IF(SUMPRODUCT($J$64:BY$64,$J10:BY10)&lt;0.5, "Pending", IF(BY10&lt;0.5, "Complete", "In Progress"))</f>
        <v>#REF!</v>
      </c>
      <c r="CA10" s="22">
        <v>0</v>
      </c>
      <c r="CB10" s="22" t="e">
        <f t="shared" si="46"/>
        <v>#REF!</v>
      </c>
      <c r="CC10" s="23" t="e">
        <f>IF(SUMPRODUCT($J$64:CB$64,$J10:CB10)&lt;0.5, "Pending", IF(CB10&lt;0.5, "Complete", "In Progress"))</f>
        <v>#REF!</v>
      </c>
      <c r="CD10" s="24"/>
      <c r="CE10" s="25">
        <f>SUMPRODUCT($H$64:AY$64,$H10:AY10)</f>
        <v>0</v>
      </c>
    </row>
    <row r="11" spans="1:83" x14ac:dyDescent="0.25">
      <c r="A11" s="16"/>
      <c r="B11" s="16"/>
      <c r="C11" s="16"/>
      <c r="D11" s="17"/>
      <c r="E11" s="164"/>
      <c r="F11" s="18" t="s">
        <v>132</v>
      </c>
      <c r="G11" s="19" t="str">
        <f t="shared" ca="1" si="0"/>
        <v>Pending</v>
      </c>
      <c r="H11" s="20">
        <v>1</v>
      </c>
      <c r="I11" s="21">
        <v>0</v>
      </c>
      <c r="J11" s="22">
        <v>0</v>
      </c>
      <c r="K11" s="22">
        <f t="shared" si="24"/>
        <v>0</v>
      </c>
      <c r="L11" s="23" t="str">
        <f>IF(SUMPRODUCT($J$64:K$64,$J11:K11)&lt;0.5, "Pending", IF(K11&lt;0.5, "Complete", "In Progress"))</f>
        <v>Pending</v>
      </c>
      <c r="M11" s="22">
        <v>0</v>
      </c>
      <c r="N11" s="22">
        <f t="shared" si="25"/>
        <v>0</v>
      </c>
      <c r="O11" s="23" t="str">
        <f>IF(SUMPRODUCT($J$64:N$64,$J11:N11)&lt;0.5, "Pending", IF(N11&lt;0.5, "Complete", "In Progress"))</f>
        <v>Pending</v>
      </c>
      <c r="P11" s="22">
        <v>0</v>
      </c>
      <c r="Q11" s="22">
        <f t="shared" si="26"/>
        <v>0</v>
      </c>
      <c r="R11" s="23" t="str">
        <f>IF(SUMPRODUCT($J$64:Q$64,$J11:Q11)&lt;0.5, "Pending", IF(Q11&lt;0.5, "Complete", "In Progress"))</f>
        <v>Pending</v>
      </c>
      <c r="S11" s="22">
        <v>0</v>
      </c>
      <c r="T11" s="22">
        <f t="shared" si="27"/>
        <v>0</v>
      </c>
      <c r="U11" s="23" t="str">
        <f>IF(SUMPRODUCT($J$64:T$64,$J11:T11)&lt;0.5, "Pending", IF(T11&lt;0.5, "Complete", "In Progress"))</f>
        <v>Pending</v>
      </c>
      <c r="V11" s="22">
        <v>0</v>
      </c>
      <c r="W11" s="22">
        <f t="shared" si="28"/>
        <v>0</v>
      </c>
      <c r="X11" s="23" t="str">
        <f>IF(SUMPRODUCT($J$64:W$64,$J11:W11)&lt;0.5, "Pending", IF(W11&lt;0.5, "Complete", "In Progress"))</f>
        <v>Pending</v>
      </c>
      <c r="Y11" s="22">
        <v>0</v>
      </c>
      <c r="Z11" s="22">
        <f t="shared" si="29"/>
        <v>0</v>
      </c>
      <c r="AA11" s="23" t="str">
        <f>IF(SUMPRODUCT($J$64:Z$64,$J11:Z11)&lt;0.5, "Pending", IF(Z11&lt;0.5, "Complete", "In Progress"))</f>
        <v>Pending</v>
      </c>
      <c r="AB11" s="22">
        <v>0</v>
      </c>
      <c r="AC11" s="22">
        <f t="shared" si="30"/>
        <v>0</v>
      </c>
      <c r="AD11" s="23" t="str">
        <f>IF(SUMPRODUCT($J$64:AC$64,$J11:AC11)&lt;0.5, "Pending", IF(AC11&lt;0.5, "Complete", "In Progress"))</f>
        <v>Pending</v>
      </c>
      <c r="AE11" s="22">
        <v>0</v>
      </c>
      <c r="AF11" s="22">
        <f t="shared" si="31"/>
        <v>0</v>
      </c>
      <c r="AG11" s="23" t="str">
        <f>IF(SUMPRODUCT($J$64:AF$64,$J11:AF11)&lt;0.5, "Pending", IF(AF11&lt;0.5, "Complete", "In Progress"))</f>
        <v>Pending</v>
      </c>
      <c r="AH11" s="22">
        <v>0</v>
      </c>
      <c r="AI11" s="22">
        <f t="shared" si="32"/>
        <v>0</v>
      </c>
      <c r="AJ11" s="23" t="str">
        <f>IF(SUMPRODUCT($J$64:AI$64,$J11:AI11)&lt;0.5, "Pending", IF(AI11&lt;0.5, "Complete", "In Progress"))</f>
        <v>Pending</v>
      </c>
      <c r="AK11" s="22">
        <v>0</v>
      </c>
      <c r="AL11" s="22">
        <f t="shared" si="33"/>
        <v>0</v>
      </c>
      <c r="AM11" s="23" t="str">
        <f>IF(SUMPRODUCT($J$64:AL$64,$J11:AL11)&lt;0.5, "Pending", IF(AL11&lt;0.5, "Complete", "In Progress"))</f>
        <v>Pending</v>
      </c>
      <c r="AN11" s="22">
        <v>0</v>
      </c>
      <c r="AO11" s="22">
        <f t="shared" si="34"/>
        <v>0</v>
      </c>
      <c r="AP11" s="23" t="str">
        <f>IF(SUMPRODUCT($J$64:AO$64,$J11:AO11)&lt;0.5, "Pending", IF(AO11&lt;0.5, "Complete", "In Progress"))</f>
        <v>Pending</v>
      </c>
      <c r="AQ11" s="22">
        <v>0</v>
      </c>
      <c r="AR11" s="22">
        <f t="shared" si="35"/>
        <v>0</v>
      </c>
      <c r="AS11" s="23" t="str">
        <f>IF(SUMPRODUCT($J$64:AR$64,$J11:AR11)&lt;0.5, "Pending", IF(AR11&lt;0.5, "Complete", "In Progress"))</f>
        <v>Pending</v>
      </c>
      <c r="AT11" s="22">
        <v>0</v>
      </c>
      <c r="AU11" s="22">
        <f t="shared" si="36"/>
        <v>0</v>
      </c>
      <c r="AV11" s="23" t="str">
        <f>IF(SUMPRODUCT($J$64:AU$64,$J11:AU11)&lt;0.5, "Pending", IF(AU11&lt;0.5, "Complete", "In Progress"))</f>
        <v>Pending</v>
      </c>
      <c r="AW11" s="22">
        <v>0</v>
      </c>
      <c r="AX11" s="22">
        <f t="shared" si="37"/>
        <v>0</v>
      </c>
      <c r="AY11" s="23" t="str">
        <f>IF(SUMPRODUCT($J$64:AX$64,$J11:AX11)&lt;0.5, "Pending", IF(AX11&lt;0.5, "Complete", "In Progress"))</f>
        <v>Pending</v>
      </c>
      <c r="AZ11" s="22">
        <v>0</v>
      </c>
      <c r="BA11" s="22" t="e">
        <f>MAX(#REF!-AZ11,0)</f>
        <v>#REF!</v>
      </c>
      <c r="BB11" s="23" t="e">
        <f>IF(SUMPRODUCT($J$64:BA$64,$J11:BA11)&lt;0.5, "Pending", IF(BA11&lt;0.5, "Complete", "In Progress"))</f>
        <v>#REF!</v>
      </c>
      <c r="BC11" s="22">
        <v>0</v>
      </c>
      <c r="BD11" s="22" t="e">
        <f t="shared" si="38"/>
        <v>#REF!</v>
      </c>
      <c r="BE11" s="23" t="e">
        <f>IF(SUMPRODUCT($J$64:BD$64,$J11:BD11)&lt;0.5, "Pending", IF(BD11&lt;0.5, "Complete", "In Progress"))</f>
        <v>#REF!</v>
      </c>
      <c r="BF11" s="22">
        <v>0</v>
      </c>
      <c r="BG11" s="22" t="e">
        <f t="shared" si="39"/>
        <v>#REF!</v>
      </c>
      <c r="BH11" s="23" t="e">
        <f>IF(SUMPRODUCT($J$64:BG$64,$J11:BG11)&lt;0.5, "Pending", IF(BG11&lt;0.5, "Complete", "In Progress"))</f>
        <v>#REF!</v>
      </c>
      <c r="BI11" s="22">
        <v>0</v>
      </c>
      <c r="BJ11" s="22" t="e">
        <f t="shared" si="40"/>
        <v>#REF!</v>
      </c>
      <c r="BK11" s="23" t="e">
        <f>IF(SUMPRODUCT($J$64:BJ$64,$J11:BJ11)&lt;0.5, "Pending", IF(BJ11&lt;0.5, "Complete", "In Progress"))</f>
        <v>#REF!</v>
      </c>
      <c r="BL11" s="22">
        <v>0</v>
      </c>
      <c r="BM11" s="22" t="e">
        <f t="shared" si="41"/>
        <v>#REF!</v>
      </c>
      <c r="BN11" s="23" t="e">
        <f>IF(SUMPRODUCT($J$64:BM$64,$J11:BM11)&lt;0.5, "Pending", IF(BM11&lt;0.5, "Complete", "In Progress"))</f>
        <v>#REF!</v>
      </c>
      <c r="BO11" s="22">
        <v>0</v>
      </c>
      <c r="BP11" s="22" t="e">
        <f t="shared" si="42"/>
        <v>#REF!</v>
      </c>
      <c r="BQ11" s="23" t="e">
        <f>IF(SUMPRODUCT($J$64:BP$64,$J11:BP11)&lt;0.5, "Pending", IF(BP11&lt;0.5, "Complete", "In Progress"))</f>
        <v>#REF!</v>
      </c>
      <c r="BR11" s="22">
        <v>0</v>
      </c>
      <c r="BS11" s="22" t="e">
        <f t="shared" si="43"/>
        <v>#REF!</v>
      </c>
      <c r="BT11" s="23" t="e">
        <f>IF(SUMPRODUCT($J$64:BS$64,$J11:BS11)&lt;0.5, "Pending", IF(BS11&lt;0.5, "Complete", "In Progress"))</f>
        <v>#REF!</v>
      </c>
      <c r="BU11" s="22">
        <v>0</v>
      </c>
      <c r="BV11" s="22" t="e">
        <f t="shared" si="44"/>
        <v>#REF!</v>
      </c>
      <c r="BW11" s="23" t="e">
        <f>IF(SUMPRODUCT($J$64:BV$64,$J11:BV11)&lt;0.5, "Pending", IF(BV11&lt;0.5, "Complete", "In Progress"))</f>
        <v>#REF!</v>
      </c>
      <c r="BX11" s="22">
        <v>0</v>
      </c>
      <c r="BY11" s="22" t="e">
        <f t="shared" si="45"/>
        <v>#REF!</v>
      </c>
      <c r="BZ11" s="23" t="e">
        <f>IF(SUMPRODUCT($J$64:BY$64,$J11:BY11)&lt;0.5, "Pending", IF(BY11&lt;0.5, "Complete", "In Progress"))</f>
        <v>#REF!</v>
      </c>
      <c r="CA11" s="22">
        <v>0</v>
      </c>
      <c r="CB11" s="22" t="e">
        <f t="shared" si="46"/>
        <v>#REF!</v>
      </c>
      <c r="CC11" s="23" t="e">
        <f>IF(SUMPRODUCT($J$64:CB$64,$J11:CB11)&lt;0.5, "Pending", IF(CB11&lt;0.5, "Complete", "In Progress"))</f>
        <v>#REF!</v>
      </c>
      <c r="CD11" s="24"/>
      <c r="CE11" s="25">
        <f>SUMPRODUCT($H$64:AY$64,$H11:AY11)</f>
        <v>0</v>
      </c>
    </row>
    <row r="12" spans="1:83" x14ac:dyDescent="0.25">
      <c r="A12" s="16"/>
      <c r="B12" s="16"/>
      <c r="C12" s="16"/>
      <c r="D12" s="17"/>
      <c r="E12" s="164"/>
      <c r="F12" s="18" t="s">
        <v>132</v>
      </c>
      <c r="G12" s="19" t="str">
        <f t="shared" ca="1" si="0"/>
        <v>Pending</v>
      </c>
      <c r="H12" s="20">
        <v>1</v>
      </c>
      <c r="I12" s="21">
        <v>0</v>
      </c>
      <c r="J12" s="22">
        <v>0</v>
      </c>
      <c r="K12" s="22">
        <f t="shared" si="24"/>
        <v>0</v>
      </c>
      <c r="L12" s="23" t="str">
        <f>IF(SUMPRODUCT($J$64:K$64,$J12:K12)&lt;0.5, "Pending", IF(K12&lt;0.5, "Complete", "In Progress"))</f>
        <v>Pending</v>
      </c>
      <c r="M12" s="22">
        <v>0</v>
      </c>
      <c r="N12" s="22">
        <f t="shared" si="25"/>
        <v>0</v>
      </c>
      <c r="O12" s="23" t="str">
        <f>IF(SUMPRODUCT($J$64:N$64,$J12:N12)&lt;0.5, "Pending", IF(N12&lt;0.5, "Complete", "In Progress"))</f>
        <v>Pending</v>
      </c>
      <c r="P12" s="22">
        <v>0</v>
      </c>
      <c r="Q12" s="22">
        <f t="shared" si="26"/>
        <v>0</v>
      </c>
      <c r="R12" s="23" t="str">
        <f>IF(SUMPRODUCT($J$64:Q$64,$J12:Q12)&lt;0.5, "Pending", IF(Q12&lt;0.5, "Complete", "In Progress"))</f>
        <v>Pending</v>
      </c>
      <c r="S12" s="22">
        <v>0</v>
      </c>
      <c r="T12" s="22">
        <f t="shared" si="27"/>
        <v>0</v>
      </c>
      <c r="U12" s="23" t="str">
        <f>IF(SUMPRODUCT($J$64:T$64,$J12:T12)&lt;0.5, "Pending", IF(T12&lt;0.5, "Complete", "In Progress"))</f>
        <v>Pending</v>
      </c>
      <c r="V12" s="22">
        <v>0</v>
      </c>
      <c r="W12" s="22">
        <f t="shared" si="28"/>
        <v>0</v>
      </c>
      <c r="X12" s="23" t="str">
        <f>IF(SUMPRODUCT($J$64:W$64,$J12:W12)&lt;0.5, "Pending", IF(W12&lt;0.5, "Complete", "In Progress"))</f>
        <v>Pending</v>
      </c>
      <c r="Y12" s="22">
        <v>0</v>
      </c>
      <c r="Z12" s="22">
        <f t="shared" si="29"/>
        <v>0</v>
      </c>
      <c r="AA12" s="23" t="str">
        <f>IF(SUMPRODUCT($J$64:Z$64,$J12:Z12)&lt;0.5, "Pending", IF(Z12&lt;0.5, "Complete", "In Progress"))</f>
        <v>Pending</v>
      </c>
      <c r="AB12" s="22">
        <v>0</v>
      </c>
      <c r="AC12" s="22">
        <f t="shared" si="30"/>
        <v>0</v>
      </c>
      <c r="AD12" s="23" t="str">
        <f>IF(SUMPRODUCT($J$64:AC$64,$J12:AC12)&lt;0.5, "Pending", IF(AC12&lt;0.5, "Complete", "In Progress"))</f>
        <v>Pending</v>
      </c>
      <c r="AE12" s="22">
        <v>0</v>
      </c>
      <c r="AF12" s="22">
        <f t="shared" si="31"/>
        <v>0</v>
      </c>
      <c r="AG12" s="23" t="str">
        <f>IF(SUMPRODUCT($J$64:AF$64,$J12:AF12)&lt;0.5, "Pending", IF(AF12&lt;0.5, "Complete", "In Progress"))</f>
        <v>Pending</v>
      </c>
      <c r="AH12" s="22">
        <v>0</v>
      </c>
      <c r="AI12" s="22">
        <f t="shared" si="32"/>
        <v>0</v>
      </c>
      <c r="AJ12" s="23" t="str">
        <f>IF(SUMPRODUCT($J$64:AI$64,$J12:AI12)&lt;0.5, "Pending", IF(AI12&lt;0.5, "Complete", "In Progress"))</f>
        <v>Pending</v>
      </c>
      <c r="AK12" s="22">
        <v>0</v>
      </c>
      <c r="AL12" s="22">
        <f t="shared" si="33"/>
        <v>0</v>
      </c>
      <c r="AM12" s="23" t="str">
        <f>IF(SUMPRODUCT($J$64:AL$64,$J12:AL12)&lt;0.5, "Pending", IF(AL12&lt;0.5, "Complete", "In Progress"))</f>
        <v>Pending</v>
      </c>
      <c r="AN12" s="22">
        <v>0</v>
      </c>
      <c r="AO12" s="22">
        <f t="shared" si="34"/>
        <v>0</v>
      </c>
      <c r="AP12" s="23" t="str">
        <f>IF(SUMPRODUCT($J$64:AO$64,$J12:AO12)&lt;0.5, "Pending", IF(AO12&lt;0.5, "Complete", "In Progress"))</f>
        <v>Pending</v>
      </c>
      <c r="AQ12" s="22">
        <v>0</v>
      </c>
      <c r="AR12" s="22">
        <f t="shared" si="35"/>
        <v>0</v>
      </c>
      <c r="AS12" s="23" t="str">
        <f>IF(SUMPRODUCT($J$64:AR$64,$J12:AR12)&lt;0.5, "Pending", IF(AR12&lt;0.5, "Complete", "In Progress"))</f>
        <v>Pending</v>
      </c>
      <c r="AT12" s="22">
        <v>0</v>
      </c>
      <c r="AU12" s="22">
        <f t="shared" si="36"/>
        <v>0</v>
      </c>
      <c r="AV12" s="23" t="str">
        <f>IF(SUMPRODUCT($J$64:AU$64,$J12:AU12)&lt;0.5, "Pending", IF(AU12&lt;0.5, "Complete", "In Progress"))</f>
        <v>Pending</v>
      </c>
      <c r="AW12" s="22">
        <v>0</v>
      </c>
      <c r="AX12" s="22">
        <f t="shared" si="37"/>
        <v>0</v>
      </c>
      <c r="AY12" s="23" t="str">
        <f>IF(SUMPRODUCT($J$64:AX$64,$J12:AX12)&lt;0.5, "Pending", IF(AX12&lt;0.5, "Complete", "In Progress"))</f>
        <v>Pending</v>
      </c>
      <c r="AZ12" s="22">
        <v>0</v>
      </c>
      <c r="BA12" s="22" t="e">
        <f>MAX(#REF!-AZ12,0)</f>
        <v>#REF!</v>
      </c>
      <c r="BB12" s="23" t="e">
        <f>IF(SUMPRODUCT($J$64:BA$64,$J12:BA12)&lt;0.5, "Pending", IF(BA12&lt;0.5, "Complete", "In Progress"))</f>
        <v>#REF!</v>
      </c>
      <c r="BC12" s="22">
        <v>0</v>
      </c>
      <c r="BD12" s="22" t="e">
        <f t="shared" si="38"/>
        <v>#REF!</v>
      </c>
      <c r="BE12" s="23" t="e">
        <f>IF(SUMPRODUCT($J$64:BD$64,$J12:BD12)&lt;0.5, "Pending", IF(BD12&lt;0.5, "Complete", "In Progress"))</f>
        <v>#REF!</v>
      </c>
      <c r="BF12" s="22">
        <v>0</v>
      </c>
      <c r="BG12" s="22" t="e">
        <f t="shared" si="39"/>
        <v>#REF!</v>
      </c>
      <c r="BH12" s="23" t="e">
        <f>IF(SUMPRODUCT($J$64:BG$64,$J12:BG12)&lt;0.5, "Pending", IF(BG12&lt;0.5, "Complete", "In Progress"))</f>
        <v>#REF!</v>
      </c>
      <c r="BI12" s="22">
        <v>0</v>
      </c>
      <c r="BJ12" s="22" t="e">
        <f t="shared" si="40"/>
        <v>#REF!</v>
      </c>
      <c r="BK12" s="23" t="e">
        <f>IF(SUMPRODUCT($J$64:BJ$64,$J12:BJ12)&lt;0.5, "Pending", IF(BJ12&lt;0.5, "Complete", "In Progress"))</f>
        <v>#REF!</v>
      </c>
      <c r="BL12" s="22">
        <v>0</v>
      </c>
      <c r="BM12" s="22" t="e">
        <f t="shared" si="41"/>
        <v>#REF!</v>
      </c>
      <c r="BN12" s="23" t="e">
        <f>IF(SUMPRODUCT($J$64:BM$64,$J12:BM12)&lt;0.5, "Pending", IF(BM12&lt;0.5, "Complete", "In Progress"))</f>
        <v>#REF!</v>
      </c>
      <c r="BO12" s="22">
        <v>0</v>
      </c>
      <c r="BP12" s="22" t="e">
        <f t="shared" si="42"/>
        <v>#REF!</v>
      </c>
      <c r="BQ12" s="23" t="e">
        <f>IF(SUMPRODUCT($J$64:BP$64,$J12:BP12)&lt;0.5, "Pending", IF(BP12&lt;0.5, "Complete", "In Progress"))</f>
        <v>#REF!</v>
      </c>
      <c r="BR12" s="22">
        <v>0</v>
      </c>
      <c r="BS12" s="22" t="e">
        <f t="shared" si="43"/>
        <v>#REF!</v>
      </c>
      <c r="BT12" s="23" t="e">
        <f>IF(SUMPRODUCT($J$64:BS$64,$J12:BS12)&lt;0.5, "Pending", IF(BS12&lt;0.5, "Complete", "In Progress"))</f>
        <v>#REF!</v>
      </c>
      <c r="BU12" s="22">
        <v>0</v>
      </c>
      <c r="BV12" s="22" t="e">
        <f t="shared" si="44"/>
        <v>#REF!</v>
      </c>
      <c r="BW12" s="23" t="e">
        <f>IF(SUMPRODUCT($J$64:BV$64,$J12:BV12)&lt;0.5, "Pending", IF(BV12&lt;0.5, "Complete", "In Progress"))</f>
        <v>#REF!</v>
      </c>
      <c r="BX12" s="22">
        <v>0</v>
      </c>
      <c r="BY12" s="22" t="e">
        <f t="shared" si="45"/>
        <v>#REF!</v>
      </c>
      <c r="BZ12" s="23" t="e">
        <f>IF(SUMPRODUCT($J$64:BY$64,$J12:BY12)&lt;0.5, "Pending", IF(BY12&lt;0.5, "Complete", "In Progress"))</f>
        <v>#REF!</v>
      </c>
      <c r="CA12" s="22">
        <v>0</v>
      </c>
      <c r="CB12" s="22" t="e">
        <f t="shared" si="46"/>
        <v>#REF!</v>
      </c>
      <c r="CC12" s="23" t="e">
        <f>IF(SUMPRODUCT($J$64:CB$64,$J12:CB12)&lt;0.5, "Pending", IF(CB12&lt;0.5, "Complete", "In Progress"))</f>
        <v>#REF!</v>
      </c>
      <c r="CD12" s="24"/>
      <c r="CE12" s="25">
        <f>SUMPRODUCT($H$64:AY$64,$H12:AY12)</f>
        <v>0</v>
      </c>
    </row>
    <row r="13" spans="1:83" x14ac:dyDescent="0.25">
      <c r="A13" s="16"/>
      <c r="B13" s="16"/>
      <c r="C13" s="16"/>
      <c r="D13" s="17"/>
      <c r="E13" s="164"/>
      <c r="F13" s="18" t="s">
        <v>132</v>
      </c>
      <c r="G13" s="19" t="str">
        <f t="shared" ca="1" si="0"/>
        <v>Pending</v>
      </c>
      <c r="H13" s="20">
        <v>1</v>
      </c>
      <c r="I13" s="21">
        <v>0</v>
      </c>
      <c r="J13" s="22">
        <v>0</v>
      </c>
      <c r="K13" s="22">
        <f t="shared" si="24"/>
        <v>0</v>
      </c>
      <c r="L13" s="23" t="str">
        <f>IF(SUMPRODUCT($J$64:K$64,$J13:K13)&lt;0.5, "Pending", IF(K13&lt;0.5, "Complete", "In Progress"))</f>
        <v>Pending</v>
      </c>
      <c r="M13" s="22">
        <v>0</v>
      </c>
      <c r="N13" s="22">
        <f t="shared" si="25"/>
        <v>0</v>
      </c>
      <c r="O13" s="23" t="str">
        <f>IF(SUMPRODUCT($J$64:N$64,$J13:N13)&lt;0.5, "Pending", IF(N13&lt;0.5, "Complete", "In Progress"))</f>
        <v>Pending</v>
      </c>
      <c r="P13" s="22">
        <v>0</v>
      </c>
      <c r="Q13" s="22">
        <f t="shared" si="26"/>
        <v>0</v>
      </c>
      <c r="R13" s="23" t="str">
        <f>IF(SUMPRODUCT($J$64:Q$64,$J13:Q13)&lt;0.5, "Pending", IF(Q13&lt;0.5, "Complete", "In Progress"))</f>
        <v>Pending</v>
      </c>
      <c r="S13" s="22">
        <v>0</v>
      </c>
      <c r="T13" s="22">
        <f t="shared" si="27"/>
        <v>0</v>
      </c>
      <c r="U13" s="23" t="str">
        <f>IF(SUMPRODUCT($J$64:T$64,$J13:T13)&lt;0.5, "Pending", IF(T13&lt;0.5, "Complete", "In Progress"))</f>
        <v>Pending</v>
      </c>
      <c r="V13" s="22">
        <v>0</v>
      </c>
      <c r="W13" s="22">
        <f t="shared" si="28"/>
        <v>0</v>
      </c>
      <c r="X13" s="23" t="str">
        <f>IF(SUMPRODUCT($J$64:W$64,$J13:W13)&lt;0.5, "Pending", IF(W13&lt;0.5, "Complete", "In Progress"))</f>
        <v>Pending</v>
      </c>
      <c r="Y13" s="22">
        <v>0</v>
      </c>
      <c r="Z13" s="22">
        <f t="shared" si="29"/>
        <v>0</v>
      </c>
      <c r="AA13" s="23" t="str">
        <f>IF(SUMPRODUCT($J$64:Z$64,$J13:Z13)&lt;0.5, "Pending", IF(Z13&lt;0.5, "Complete", "In Progress"))</f>
        <v>Pending</v>
      </c>
      <c r="AB13" s="22">
        <v>0</v>
      </c>
      <c r="AC13" s="22">
        <f t="shared" si="30"/>
        <v>0</v>
      </c>
      <c r="AD13" s="23" t="str">
        <f>IF(SUMPRODUCT($J$64:AC$64,$J13:AC13)&lt;0.5, "Pending", IF(AC13&lt;0.5, "Complete", "In Progress"))</f>
        <v>Pending</v>
      </c>
      <c r="AE13" s="22">
        <v>0</v>
      </c>
      <c r="AF13" s="22">
        <f t="shared" si="31"/>
        <v>0</v>
      </c>
      <c r="AG13" s="23" t="str">
        <f>IF(SUMPRODUCT($J$64:AF$64,$J13:AF13)&lt;0.5, "Pending", IF(AF13&lt;0.5, "Complete", "In Progress"))</f>
        <v>Pending</v>
      </c>
      <c r="AH13" s="22">
        <v>0</v>
      </c>
      <c r="AI13" s="22">
        <f t="shared" si="32"/>
        <v>0</v>
      </c>
      <c r="AJ13" s="23" t="str">
        <f>IF(SUMPRODUCT($J$64:AI$64,$J13:AI13)&lt;0.5, "Pending", IF(AI13&lt;0.5, "Complete", "In Progress"))</f>
        <v>Pending</v>
      </c>
      <c r="AK13" s="22">
        <v>0</v>
      </c>
      <c r="AL13" s="22">
        <f t="shared" si="33"/>
        <v>0</v>
      </c>
      <c r="AM13" s="23" t="str">
        <f>IF(SUMPRODUCT($J$64:AL$64,$J13:AL13)&lt;0.5, "Pending", IF(AL13&lt;0.5, "Complete", "In Progress"))</f>
        <v>Pending</v>
      </c>
      <c r="AN13" s="22">
        <v>0</v>
      </c>
      <c r="AO13" s="22">
        <f t="shared" si="34"/>
        <v>0</v>
      </c>
      <c r="AP13" s="23" t="str">
        <f>IF(SUMPRODUCT($J$64:AO$64,$J13:AO13)&lt;0.5, "Pending", IF(AO13&lt;0.5, "Complete", "In Progress"))</f>
        <v>Pending</v>
      </c>
      <c r="AQ13" s="22">
        <v>0</v>
      </c>
      <c r="AR13" s="22">
        <f t="shared" si="35"/>
        <v>0</v>
      </c>
      <c r="AS13" s="23" t="str">
        <f>IF(SUMPRODUCT($J$64:AR$64,$J13:AR13)&lt;0.5, "Pending", IF(AR13&lt;0.5, "Complete", "In Progress"))</f>
        <v>Pending</v>
      </c>
      <c r="AT13" s="22">
        <v>0</v>
      </c>
      <c r="AU13" s="22">
        <f t="shared" si="36"/>
        <v>0</v>
      </c>
      <c r="AV13" s="23" t="str">
        <f>IF(SUMPRODUCT($J$64:AU$64,$J13:AU13)&lt;0.5, "Pending", IF(AU13&lt;0.5, "Complete", "In Progress"))</f>
        <v>Pending</v>
      </c>
      <c r="AW13" s="22">
        <v>0</v>
      </c>
      <c r="AX13" s="22">
        <f t="shared" si="37"/>
        <v>0</v>
      </c>
      <c r="AY13" s="23" t="str">
        <f>IF(SUMPRODUCT($J$64:AX$64,$J13:AX13)&lt;0.5, "Pending", IF(AX13&lt;0.5, "Complete", "In Progress"))</f>
        <v>Pending</v>
      </c>
      <c r="AZ13" s="22">
        <v>0</v>
      </c>
      <c r="BA13" s="22" t="e">
        <f>MAX(#REF!-AZ13,0)</f>
        <v>#REF!</v>
      </c>
      <c r="BB13" s="23" t="e">
        <f>IF(SUMPRODUCT($J$64:BA$64,$J13:BA13)&lt;0.5, "Pending", IF(BA13&lt;0.5, "Complete", "In Progress"))</f>
        <v>#REF!</v>
      </c>
      <c r="BC13" s="22">
        <v>0</v>
      </c>
      <c r="BD13" s="22" t="e">
        <f t="shared" si="38"/>
        <v>#REF!</v>
      </c>
      <c r="BE13" s="23" t="e">
        <f>IF(SUMPRODUCT($J$64:BD$64,$J13:BD13)&lt;0.5, "Pending", IF(BD13&lt;0.5, "Complete", "In Progress"))</f>
        <v>#REF!</v>
      </c>
      <c r="BF13" s="22">
        <v>0</v>
      </c>
      <c r="BG13" s="22" t="e">
        <f t="shared" si="39"/>
        <v>#REF!</v>
      </c>
      <c r="BH13" s="23" t="e">
        <f>IF(SUMPRODUCT($J$64:BG$64,$J13:BG13)&lt;0.5, "Pending", IF(BG13&lt;0.5, "Complete", "In Progress"))</f>
        <v>#REF!</v>
      </c>
      <c r="BI13" s="22">
        <v>0</v>
      </c>
      <c r="BJ13" s="22" t="e">
        <f t="shared" si="40"/>
        <v>#REF!</v>
      </c>
      <c r="BK13" s="23" t="e">
        <f>IF(SUMPRODUCT($J$64:BJ$64,$J13:BJ13)&lt;0.5, "Pending", IF(BJ13&lt;0.5, "Complete", "In Progress"))</f>
        <v>#REF!</v>
      </c>
      <c r="BL13" s="22">
        <v>0</v>
      </c>
      <c r="BM13" s="22" t="e">
        <f t="shared" si="41"/>
        <v>#REF!</v>
      </c>
      <c r="BN13" s="23" t="e">
        <f>IF(SUMPRODUCT($J$64:BM$64,$J13:BM13)&lt;0.5, "Pending", IF(BM13&lt;0.5, "Complete", "In Progress"))</f>
        <v>#REF!</v>
      </c>
      <c r="BO13" s="22">
        <v>0</v>
      </c>
      <c r="BP13" s="22" t="e">
        <f t="shared" si="42"/>
        <v>#REF!</v>
      </c>
      <c r="BQ13" s="23" t="e">
        <f>IF(SUMPRODUCT($J$64:BP$64,$J13:BP13)&lt;0.5, "Pending", IF(BP13&lt;0.5, "Complete", "In Progress"))</f>
        <v>#REF!</v>
      </c>
      <c r="BR13" s="22">
        <v>0</v>
      </c>
      <c r="BS13" s="22" t="e">
        <f t="shared" si="43"/>
        <v>#REF!</v>
      </c>
      <c r="BT13" s="23" t="e">
        <f>IF(SUMPRODUCT($J$64:BS$64,$J13:BS13)&lt;0.5, "Pending", IF(BS13&lt;0.5, "Complete", "In Progress"))</f>
        <v>#REF!</v>
      </c>
      <c r="BU13" s="22">
        <v>0</v>
      </c>
      <c r="BV13" s="22" t="e">
        <f t="shared" si="44"/>
        <v>#REF!</v>
      </c>
      <c r="BW13" s="23" t="e">
        <f>IF(SUMPRODUCT($J$64:BV$64,$J13:BV13)&lt;0.5, "Pending", IF(BV13&lt;0.5, "Complete", "In Progress"))</f>
        <v>#REF!</v>
      </c>
      <c r="BX13" s="22">
        <v>0</v>
      </c>
      <c r="BY13" s="22" t="e">
        <f t="shared" si="45"/>
        <v>#REF!</v>
      </c>
      <c r="BZ13" s="23" t="e">
        <f>IF(SUMPRODUCT($J$64:BY$64,$J13:BY13)&lt;0.5, "Pending", IF(BY13&lt;0.5, "Complete", "In Progress"))</f>
        <v>#REF!</v>
      </c>
      <c r="CA13" s="22">
        <v>0</v>
      </c>
      <c r="CB13" s="22" t="e">
        <f t="shared" si="46"/>
        <v>#REF!</v>
      </c>
      <c r="CC13" s="23" t="e">
        <f>IF(SUMPRODUCT($J$64:CB$64,$J13:CB13)&lt;0.5, "Pending", IF(CB13&lt;0.5, "Complete", "In Progress"))</f>
        <v>#REF!</v>
      </c>
      <c r="CD13" s="24"/>
      <c r="CE13" s="25">
        <f>SUMPRODUCT($H$64:AY$64,$H13:AY13)</f>
        <v>0</v>
      </c>
    </row>
    <row r="14" spans="1:83" x14ac:dyDescent="0.25">
      <c r="A14" s="16"/>
      <c r="B14" s="16"/>
      <c r="C14" s="16"/>
      <c r="D14" s="17"/>
      <c r="E14" s="164"/>
      <c r="F14" s="18" t="s">
        <v>132</v>
      </c>
      <c r="G14" s="19" t="str">
        <f t="shared" ca="1" si="0"/>
        <v>Pending</v>
      </c>
      <c r="H14" s="20">
        <v>1</v>
      </c>
      <c r="I14" s="21">
        <v>0</v>
      </c>
      <c r="J14" s="22">
        <v>0</v>
      </c>
      <c r="K14" s="22">
        <f t="shared" si="24"/>
        <v>0</v>
      </c>
      <c r="L14" s="23" t="str">
        <f>IF(SUMPRODUCT($J$64:K$64,$J14:K14)&lt;0.5, "Pending", IF(K14&lt;0.5, "Complete", "In Progress"))</f>
        <v>Pending</v>
      </c>
      <c r="M14" s="22">
        <v>0</v>
      </c>
      <c r="N14" s="22">
        <f t="shared" si="25"/>
        <v>0</v>
      </c>
      <c r="O14" s="23" t="str">
        <f>IF(SUMPRODUCT($J$64:N$64,$J14:N14)&lt;0.5, "Pending", IF(N14&lt;0.5, "Complete", "In Progress"))</f>
        <v>Pending</v>
      </c>
      <c r="P14" s="22">
        <v>0</v>
      </c>
      <c r="Q14" s="22">
        <f t="shared" si="26"/>
        <v>0</v>
      </c>
      <c r="R14" s="23" t="str">
        <f>IF(SUMPRODUCT($J$64:Q$64,$J14:Q14)&lt;0.5, "Pending", IF(Q14&lt;0.5, "Complete", "In Progress"))</f>
        <v>Pending</v>
      </c>
      <c r="S14" s="22">
        <v>0</v>
      </c>
      <c r="T14" s="22">
        <f t="shared" si="27"/>
        <v>0</v>
      </c>
      <c r="U14" s="23" t="str">
        <f>IF(SUMPRODUCT($J$64:T$64,$J14:T14)&lt;0.5, "Pending", IF(T14&lt;0.5, "Complete", "In Progress"))</f>
        <v>Pending</v>
      </c>
      <c r="V14" s="22">
        <v>0</v>
      </c>
      <c r="W14" s="22">
        <f t="shared" si="28"/>
        <v>0</v>
      </c>
      <c r="X14" s="23" t="str">
        <f>IF(SUMPRODUCT($J$64:W$64,$J14:W14)&lt;0.5, "Pending", IF(W14&lt;0.5, "Complete", "In Progress"))</f>
        <v>Pending</v>
      </c>
      <c r="Y14" s="22">
        <v>0</v>
      </c>
      <c r="Z14" s="22">
        <f t="shared" si="29"/>
        <v>0</v>
      </c>
      <c r="AA14" s="23" t="str">
        <f>IF(SUMPRODUCT($J$64:Z$64,$J14:Z14)&lt;0.5, "Pending", IF(Z14&lt;0.5, "Complete", "In Progress"))</f>
        <v>Pending</v>
      </c>
      <c r="AB14" s="22">
        <v>0</v>
      </c>
      <c r="AC14" s="22">
        <f t="shared" si="30"/>
        <v>0</v>
      </c>
      <c r="AD14" s="23" t="str">
        <f>IF(SUMPRODUCT($J$64:AC$64,$J14:AC14)&lt;0.5, "Pending", IF(AC14&lt;0.5, "Complete", "In Progress"))</f>
        <v>Pending</v>
      </c>
      <c r="AE14" s="22">
        <v>0</v>
      </c>
      <c r="AF14" s="22">
        <f t="shared" si="31"/>
        <v>0</v>
      </c>
      <c r="AG14" s="23" t="str">
        <f>IF(SUMPRODUCT($J$64:AF$64,$J14:AF14)&lt;0.5, "Pending", IF(AF14&lt;0.5, "Complete", "In Progress"))</f>
        <v>Pending</v>
      </c>
      <c r="AH14" s="22">
        <v>0</v>
      </c>
      <c r="AI14" s="22">
        <f t="shared" si="32"/>
        <v>0</v>
      </c>
      <c r="AJ14" s="23" t="str">
        <f>IF(SUMPRODUCT($J$64:AI$64,$J14:AI14)&lt;0.5, "Pending", IF(AI14&lt;0.5, "Complete", "In Progress"))</f>
        <v>Pending</v>
      </c>
      <c r="AK14" s="22">
        <v>0</v>
      </c>
      <c r="AL14" s="22">
        <f t="shared" si="33"/>
        <v>0</v>
      </c>
      <c r="AM14" s="23" t="str">
        <f>IF(SUMPRODUCT($J$64:AL$64,$J14:AL14)&lt;0.5, "Pending", IF(AL14&lt;0.5, "Complete", "In Progress"))</f>
        <v>Pending</v>
      </c>
      <c r="AN14" s="22">
        <v>0</v>
      </c>
      <c r="AO14" s="22">
        <f t="shared" si="34"/>
        <v>0</v>
      </c>
      <c r="AP14" s="23" t="str">
        <f>IF(SUMPRODUCT($J$64:AO$64,$J14:AO14)&lt;0.5, "Pending", IF(AO14&lt;0.5, "Complete", "In Progress"))</f>
        <v>Pending</v>
      </c>
      <c r="AQ14" s="22">
        <v>0</v>
      </c>
      <c r="AR14" s="22">
        <f t="shared" si="35"/>
        <v>0</v>
      </c>
      <c r="AS14" s="23" t="str">
        <f>IF(SUMPRODUCT($J$64:AR$64,$J14:AR14)&lt;0.5, "Pending", IF(AR14&lt;0.5, "Complete", "In Progress"))</f>
        <v>Pending</v>
      </c>
      <c r="AT14" s="22">
        <v>0</v>
      </c>
      <c r="AU14" s="22">
        <f t="shared" si="36"/>
        <v>0</v>
      </c>
      <c r="AV14" s="23" t="str">
        <f>IF(SUMPRODUCT($J$64:AU$64,$J14:AU14)&lt;0.5, "Pending", IF(AU14&lt;0.5, "Complete", "In Progress"))</f>
        <v>Pending</v>
      </c>
      <c r="AW14" s="22">
        <v>0</v>
      </c>
      <c r="AX14" s="22">
        <f t="shared" si="37"/>
        <v>0</v>
      </c>
      <c r="AY14" s="23" t="str">
        <f>IF(SUMPRODUCT($J$64:AX$64,$J14:AX14)&lt;0.5, "Pending", IF(AX14&lt;0.5, "Complete", "In Progress"))</f>
        <v>Pending</v>
      </c>
      <c r="AZ14" s="22">
        <v>0</v>
      </c>
      <c r="BA14" s="22" t="e">
        <f>MAX(#REF!-AZ14,0)</f>
        <v>#REF!</v>
      </c>
      <c r="BB14" s="23" t="e">
        <f>IF(SUMPRODUCT($J$64:BA$64,$J14:BA14)&lt;0.5, "Pending", IF(BA14&lt;0.5, "Complete", "In Progress"))</f>
        <v>#REF!</v>
      </c>
      <c r="BC14" s="22">
        <v>0</v>
      </c>
      <c r="BD14" s="22" t="e">
        <f t="shared" si="38"/>
        <v>#REF!</v>
      </c>
      <c r="BE14" s="23" t="e">
        <f>IF(SUMPRODUCT($J$64:BD$64,$J14:BD14)&lt;0.5, "Pending", IF(BD14&lt;0.5, "Complete", "In Progress"))</f>
        <v>#REF!</v>
      </c>
      <c r="BF14" s="22">
        <v>0</v>
      </c>
      <c r="BG14" s="22" t="e">
        <f t="shared" si="39"/>
        <v>#REF!</v>
      </c>
      <c r="BH14" s="23" t="e">
        <f>IF(SUMPRODUCT($J$64:BG$64,$J14:BG14)&lt;0.5, "Pending", IF(BG14&lt;0.5, "Complete", "In Progress"))</f>
        <v>#REF!</v>
      </c>
      <c r="BI14" s="22">
        <v>0</v>
      </c>
      <c r="BJ14" s="22" t="e">
        <f t="shared" si="40"/>
        <v>#REF!</v>
      </c>
      <c r="BK14" s="23" t="e">
        <f>IF(SUMPRODUCT($J$64:BJ$64,$J14:BJ14)&lt;0.5, "Pending", IF(BJ14&lt;0.5, "Complete", "In Progress"))</f>
        <v>#REF!</v>
      </c>
      <c r="BL14" s="22">
        <v>0</v>
      </c>
      <c r="BM14" s="22" t="e">
        <f t="shared" si="41"/>
        <v>#REF!</v>
      </c>
      <c r="BN14" s="23" t="e">
        <f>IF(SUMPRODUCT($J$64:BM$64,$J14:BM14)&lt;0.5, "Pending", IF(BM14&lt;0.5, "Complete", "In Progress"))</f>
        <v>#REF!</v>
      </c>
      <c r="BO14" s="22">
        <v>0</v>
      </c>
      <c r="BP14" s="22" t="e">
        <f t="shared" si="42"/>
        <v>#REF!</v>
      </c>
      <c r="BQ14" s="23" t="e">
        <f>IF(SUMPRODUCT($J$64:BP$64,$J14:BP14)&lt;0.5, "Pending", IF(BP14&lt;0.5, "Complete", "In Progress"))</f>
        <v>#REF!</v>
      </c>
      <c r="BR14" s="22">
        <v>0</v>
      </c>
      <c r="BS14" s="22" t="e">
        <f t="shared" si="43"/>
        <v>#REF!</v>
      </c>
      <c r="BT14" s="23" t="e">
        <f>IF(SUMPRODUCT($J$64:BS$64,$J14:BS14)&lt;0.5, "Pending", IF(BS14&lt;0.5, "Complete", "In Progress"))</f>
        <v>#REF!</v>
      </c>
      <c r="BU14" s="22">
        <v>0</v>
      </c>
      <c r="BV14" s="22" t="e">
        <f t="shared" si="44"/>
        <v>#REF!</v>
      </c>
      <c r="BW14" s="23" t="e">
        <f>IF(SUMPRODUCT($J$64:BV$64,$J14:BV14)&lt;0.5, "Pending", IF(BV14&lt;0.5, "Complete", "In Progress"))</f>
        <v>#REF!</v>
      </c>
      <c r="BX14" s="22">
        <v>0</v>
      </c>
      <c r="BY14" s="22" t="e">
        <f t="shared" si="45"/>
        <v>#REF!</v>
      </c>
      <c r="BZ14" s="23" t="e">
        <f>IF(SUMPRODUCT($J$64:BY$64,$J14:BY14)&lt;0.5, "Pending", IF(BY14&lt;0.5, "Complete", "In Progress"))</f>
        <v>#REF!</v>
      </c>
      <c r="CA14" s="22">
        <v>0</v>
      </c>
      <c r="CB14" s="22" t="e">
        <f t="shared" si="46"/>
        <v>#REF!</v>
      </c>
      <c r="CC14" s="23" t="e">
        <f>IF(SUMPRODUCT($J$64:CB$64,$J14:CB14)&lt;0.5, "Pending", IF(CB14&lt;0.5, "Complete", "In Progress"))</f>
        <v>#REF!</v>
      </c>
      <c r="CD14" s="24"/>
      <c r="CE14" s="25">
        <f>SUMPRODUCT($H$64:AY$64,$H14:AY14)</f>
        <v>0</v>
      </c>
    </row>
    <row r="15" spans="1:83" x14ac:dyDescent="0.25">
      <c r="A15" s="16"/>
      <c r="B15" s="16"/>
      <c r="C15" s="16"/>
      <c r="D15" s="17"/>
      <c r="E15" s="164"/>
      <c r="F15" s="18" t="s">
        <v>132</v>
      </c>
      <c r="G15" s="19" t="str">
        <f t="shared" ca="1" si="0"/>
        <v>Pending</v>
      </c>
      <c r="H15" s="20">
        <v>1</v>
      </c>
      <c r="I15" s="21">
        <v>0</v>
      </c>
      <c r="J15" s="22">
        <v>0</v>
      </c>
      <c r="K15" s="22">
        <f t="shared" si="24"/>
        <v>0</v>
      </c>
      <c r="L15" s="23" t="str">
        <f>IF(SUMPRODUCT($J$64:K$64,$J15:K15)&lt;0.5, "Pending", IF(K15&lt;0.5, "Complete", "In Progress"))</f>
        <v>Pending</v>
      </c>
      <c r="M15" s="22">
        <v>0</v>
      </c>
      <c r="N15" s="22">
        <f t="shared" si="25"/>
        <v>0</v>
      </c>
      <c r="O15" s="23" t="str">
        <f>IF(SUMPRODUCT($J$64:N$64,$J15:N15)&lt;0.5, "Pending", IF(N15&lt;0.5, "Complete", "In Progress"))</f>
        <v>Pending</v>
      </c>
      <c r="P15" s="22">
        <v>0</v>
      </c>
      <c r="Q15" s="22">
        <f t="shared" si="26"/>
        <v>0</v>
      </c>
      <c r="R15" s="23" t="str">
        <f>IF(SUMPRODUCT($J$64:Q$64,$J15:Q15)&lt;0.5, "Pending", IF(Q15&lt;0.5, "Complete", "In Progress"))</f>
        <v>Pending</v>
      </c>
      <c r="S15" s="22">
        <v>0</v>
      </c>
      <c r="T15" s="22">
        <f t="shared" si="27"/>
        <v>0</v>
      </c>
      <c r="U15" s="23" t="str">
        <f>IF(SUMPRODUCT($J$64:T$64,$J15:T15)&lt;0.5, "Pending", IF(T15&lt;0.5, "Complete", "In Progress"))</f>
        <v>Pending</v>
      </c>
      <c r="V15" s="22">
        <v>0</v>
      </c>
      <c r="W15" s="22">
        <f t="shared" si="28"/>
        <v>0</v>
      </c>
      <c r="X15" s="23" t="str">
        <f>IF(SUMPRODUCT($J$64:W$64,$J15:W15)&lt;0.5, "Pending", IF(W15&lt;0.5, "Complete", "In Progress"))</f>
        <v>Pending</v>
      </c>
      <c r="Y15" s="22">
        <v>0</v>
      </c>
      <c r="Z15" s="22">
        <f t="shared" si="29"/>
        <v>0</v>
      </c>
      <c r="AA15" s="23" t="str">
        <f>IF(SUMPRODUCT($J$64:Z$64,$J15:Z15)&lt;0.5, "Pending", IF(Z15&lt;0.5, "Complete", "In Progress"))</f>
        <v>Pending</v>
      </c>
      <c r="AB15" s="22">
        <v>0</v>
      </c>
      <c r="AC15" s="22">
        <f t="shared" si="30"/>
        <v>0</v>
      </c>
      <c r="AD15" s="23" t="str">
        <f>IF(SUMPRODUCT($J$64:AC$64,$J15:AC15)&lt;0.5, "Pending", IF(AC15&lt;0.5, "Complete", "In Progress"))</f>
        <v>Pending</v>
      </c>
      <c r="AE15" s="22">
        <v>0</v>
      </c>
      <c r="AF15" s="22">
        <f t="shared" si="31"/>
        <v>0</v>
      </c>
      <c r="AG15" s="23" t="str">
        <f>IF(SUMPRODUCT($J$64:AF$64,$J15:AF15)&lt;0.5, "Pending", IF(AF15&lt;0.5, "Complete", "In Progress"))</f>
        <v>Pending</v>
      </c>
      <c r="AH15" s="22">
        <v>0</v>
      </c>
      <c r="AI15" s="22">
        <f t="shared" si="32"/>
        <v>0</v>
      </c>
      <c r="AJ15" s="23" t="str">
        <f>IF(SUMPRODUCT($J$64:AI$64,$J15:AI15)&lt;0.5, "Pending", IF(AI15&lt;0.5, "Complete", "In Progress"))</f>
        <v>Pending</v>
      </c>
      <c r="AK15" s="22">
        <v>0</v>
      </c>
      <c r="AL15" s="22">
        <f t="shared" si="33"/>
        <v>0</v>
      </c>
      <c r="AM15" s="23" t="str">
        <f>IF(SUMPRODUCT($J$64:AL$64,$J15:AL15)&lt;0.5, "Pending", IF(AL15&lt;0.5, "Complete", "In Progress"))</f>
        <v>Pending</v>
      </c>
      <c r="AN15" s="22">
        <v>0</v>
      </c>
      <c r="AO15" s="22">
        <f t="shared" si="34"/>
        <v>0</v>
      </c>
      <c r="AP15" s="23" t="str">
        <f>IF(SUMPRODUCT($J$64:AO$64,$J15:AO15)&lt;0.5, "Pending", IF(AO15&lt;0.5, "Complete", "In Progress"))</f>
        <v>Pending</v>
      </c>
      <c r="AQ15" s="22">
        <v>0</v>
      </c>
      <c r="AR15" s="22">
        <f t="shared" si="35"/>
        <v>0</v>
      </c>
      <c r="AS15" s="23" t="str">
        <f>IF(SUMPRODUCT($J$64:AR$64,$J15:AR15)&lt;0.5, "Pending", IF(AR15&lt;0.5, "Complete", "In Progress"))</f>
        <v>Pending</v>
      </c>
      <c r="AT15" s="22">
        <v>0</v>
      </c>
      <c r="AU15" s="22">
        <f t="shared" si="36"/>
        <v>0</v>
      </c>
      <c r="AV15" s="23" t="str">
        <f>IF(SUMPRODUCT($J$64:AU$64,$J15:AU15)&lt;0.5, "Pending", IF(AU15&lt;0.5, "Complete", "In Progress"))</f>
        <v>Pending</v>
      </c>
      <c r="AW15" s="22">
        <v>0</v>
      </c>
      <c r="AX15" s="22">
        <f t="shared" si="37"/>
        <v>0</v>
      </c>
      <c r="AY15" s="23" t="str">
        <f>IF(SUMPRODUCT($J$64:AX$64,$J15:AX15)&lt;0.5, "Pending", IF(AX15&lt;0.5, "Complete", "In Progress"))</f>
        <v>Pending</v>
      </c>
      <c r="AZ15" s="22">
        <v>0</v>
      </c>
      <c r="BA15" s="22" t="e">
        <f>MAX(#REF!-AZ15,0)</f>
        <v>#REF!</v>
      </c>
      <c r="BB15" s="23" t="e">
        <f>IF(SUMPRODUCT($J$64:BA$64,$J15:BA15)&lt;0.5, "Pending", IF(BA15&lt;0.5, "Complete", "In Progress"))</f>
        <v>#REF!</v>
      </c>
      <c r="BC15" s="22">
        <v>0</v>
      </c>
      <c r="BD15" s="22" t="e">
        <f t="shared" si="38"/>
        <v>#REF!</v>
      </c>
      <c r="BE15" s="23" t="e">
        <f>IF(SUMPRODUCT($J$64:BD$64,$J15:BD15)&lt;0.5, "Pending", IF(BD15&lt;0.5, "Complete", "In Progress"))</f>
        <v>#REF!</v>
      </c>
      <c r="BF15" s="22">
        <v>0</v>
      </c>
      <c r="BG15" s="22" t="e">
        <f t="shared" si="39"/>
        <v>#REF!</v>
      </c>
      <c r="BH15" s="23" t="e">
        <f>IF(SUMPRODUCT($J$64:BG$64,$J15:BG15)&lt;0.5, "Pending", IF(BG15&lt;0.5, "Complete", "In Progress"))</f>
        <v>#REF!</v>
      </c>
      <c r="BI15" s="22">
        <v>0</v>
      </c>
      <c r="BJ15" s="22" t="e">
        <f t="shared" si="40"/>
        <v>#REF!</v>
      </c>
      <c r="BK15" s="23" t="e">
        <f>IF(SUMPRODUCT($J$64:BJ$64,$J15:BJ15)&lt;0.5, "Pending", IF(BJ15&lt;0.5, "Complete", "In Progress"))</f>
        <v>#REF!</v>
      </c>
      <c r="BL15" s="22">
        <v>0</v>
      </c>
      <c r="BM15" s="22" t="e">
        <f t="shared" si="41"/>
        <v>#REF!</v>
      </c>
      <c r="BN15" s="23" t="e">
        <f>IF(SUMPRODUCT($J$64:BM$64,$J15:BM15)&lt;0.5, "Pending", IF(BM15&lt;0.5, "Complete", "In Progress"))</f>
        <v>#REF!</v>
      </c>
      <c r="BO15" s="22">
        <v>0</v>
      </c>
      <c r="BP15" s="22" t="e">
        <f t="shared" si="42"/>
        <v>#REF!</v>
      </c>
      <c r="BQ15" s="23" t="e">
        <f>IF(SUMPRODUCT($J$64:BP$64,$J15:BP15)&lt;0.5, "Pending", IF(BP15&lt;0.5, "Complete", "In Progress"))</f>
        <v>#REF!</v>
      </c>
      <c r="BR15" s="22">
        <v>0</v>
      </c>
      <c r="BS15" s="22" t="e">
        <f t="shared" si="43"/>
        <v>#REF!</v>
      </c>
      <c r="BT15" s="23" t="e">
        <f>IF(SUMPRODUCT($J$64:BS$64,$J15:BS15)&lt;0.5, "Pending", IF(BS15&lt;0.5, "Complete", "In Progress"))</f>
        <v>#REF!</v>
      </c>
      <c r="BU15" s="22">
        <v>0</v>
      </c>
      <c r="BV15" s="22" t="e">
        <f t="shared" si="44"/>
        <v>#REF!</v>
      </c>
      <c r="BW15" s="23" t="e">
        <f>IF(SUMPRODUCT($J$64:BV$64,$J15:BV15)&lt;0.5, "Pending", IF(BV15&lt;0.5, "Complete", "In Progress"))</f>
        <v>#REF!</v>
      </c>
      <c r="BX15" s="22">
        <v>0</v>
      </c>
      <c r="BY15" s="22" t="e">
        <f t="shared" si="45"/>
        <v>#REF!</v>
      </c>
      <c r="BZ15" s="23" t="e">
        <f>IF(SUMPRODUCT($J$64:BY$64,$J15:BY15)&lt;0.5, "Pending", IF(BY15&lt;0.5, "Complete", "In Progress"))</f>
        <v>#REF!</v>
      </c>
      <c r="CA15" s="22">
        <v>0</v>
      </c>
      <c r="CB15" s="22" t="e">
        <f t="shared" si="46"/>
        <v>#REF!</v>
      </c>
      <c r="CC15" s="23" t="e">
        <f>IF(SUMPRODUCT($J$64:CB$64,$J15:CB15)&lt;0.5, "Pending", IF(CB15&lt;0.5, "Complete", "In Progress"))</f>
        <v>#REF!</v>
      </c>
      <c r="CD15" s="24"/>
      <c r="CE15" s="25">
        <f>SUMPRODUCT($H$64:AY$64,$H15:AY15)</f>
        <v>0</v>
      </c>
    </row>
    <row r="16" spans="1:83" x14ac:dyDescent="0.25">
      <c r="A16" s="16"/>
      <c r="B16" s="16"/>
      <c r="C16" s="16"/>
      <c r="D16" s="17"/>
      <c r="E16" s="164"/>
      <c r="F16" s="18" t="s">
        <v>132</v>
      </c>
      <c r="G16" s="19" t="str">
        <f t="shared" ca="1" si="0"/>
        <v>Pending</v>
      </c>
      <c r="H16" s="20">
        <v>1</v>
      </c>
      <c r="I16" s="21">
        <v>0</v>
      </c>
      <c r="J16" s="22">
        <v>0</v>
      </c>
      <c r="K16" s="22">
        <f t="shared" si="24"/>
        <v>0</v>
      </c>
      <c r="L16" s="23" t="str">
        <f>IF(SUMPRODUCT($J$64:K$64,$J16:K16)&lt;0.5, "Pending", IF(K16&lt;0.5, "Complete", "In Progress"))</f>
        <v>Pending</v>
      </c>
      <c r="M16" s="22">
        <v>0</v>
      </c>
      <c r="N16" s="22">
        <f t="shared" si="25"/>
        <v>0</v>
      </c>
      <c r="O16" s="23" t="str">
        <f>IF(SUMPRODUCT($J$64:N$64,$J16:N16)&lt;0.5, "Pending", IF(N16&lt;0.5, "Complete", "In Progress"))</f>
        <v>Pending</v>
      </c>
      <c r="P16" s="22">
        <v>0</v>
      </c>
      <c r="Q16" s="22">
        <f t="shared" si="26"/>
        <v>0</v>
      </c>
      <c r="R16" s="23" t="str">
        <f>IF(SUMPRODUCT($J$64:Q$64,$J16:Q16)&lt;0.5, "Pending", IF(Q16&lt;0.5, "Complete", "In Progress"))</f>
        <v>Pending</v>
      </c>
      <c r="S16" s="22">
        <v>0</v>
      </c>
      <c r="T16" s="22">
        <f t="shared" si="27"/>
        <v>0</v>
      </c>
      <c r="U16" s="23" t="str">
        <f>IF(SUMPRODUCT($J$64:T$64,$J16:T16)&lt;0.5, "Pending", IF(T16&lt;0.5, "Complete", "In Progress"))</f>
        <v>Pending</v>
      </c>
      <c r="V16" s="22">
        <v>0</v>
      </c>
      <c r="W16" s="22">
        <f t="shared" si="28"/>
        <v>0</v>
      </c>
      <c r="X16" s="23" t="str">
        <f>IF(SUMPRODUCT($J$64:W$64,$J16:W16)&lt;0.5, "Pending", IF(W16&lt;0.5, "Complete", "In Progress"))</f>
        <v>Pending</v>
      </c>
      <c r="Y16" s="22">
        <v>0</v>
      </c>
      <c r="Z16" s="22">
        <f t="shared" si="29"/>
        <v>0</v>
      </c>
      <c r="AA16" s="23" t="str">
        <f>IF(SUMPRODUCT($J$64:Z$64,$J16:Z16)&lt;0.5, "Pending", IF(Z16&lt;0.5, "Complete", "In Progress"))</f>
        <v>Pending</v>
      </c>
      <c r="AB16" s="22">
        <v>0</v>
      </c>
      <c r="AC16" s="22">
        <f t="shared" si="30"/>
        <v>0</v>
      </c>
      <c r="AD16" s="23" t="str">
        <f>IF(SUMPRODUCT($J$64:AC$64,$J16:AC16)&lt;0.5, "Pending", IF(AC16&lt;0.5, "Complete", "In Progress"))</f>
        <v>Pending</v>
      </c>
      <c r="AE16" s="22">
        <v>0</v>
      </c>
      <c r="AF16" s="22">
        <f t="shared" si="31"/>
        <v>0</v>
      </c>
      <c r="AG16" s="23" t="str">
        <f>IF(SUMPRODUCT($J$64:AF$64,$J16:AF16)&lt;0.5, "Pending", IF(AF16&lt;0.5, "Complete", "In Progress"))</f>
        <v>Pending</v>
      </c>
      <c r="AH16" s="22">
        <v>0</v>
      </c>
      <c r="AI16" s="22">
        <f t="shared" si="32"/>
        <v>0</v>
      </c>
      <c r="AJ16" s="23" t="str">
        <f>IF(SUMPRODUCT($J$64:AI$64,$J16:AI16)&lt;0.5, "Pending", IF(AI16&lt;0.5, "Complete", "In Progress"))</f>
        <v>Pending</v>
      </c>
      <c r="AK16" s="22">
        <v>0</v>
      </c>
      <c r="AL16" s="22">
        <f t="shared" si="33"/>
        <v>0</v>
      </c>
      <c r="AM16" s="23" t="str">
        <f>IF(SUMPRODUCT($J$64:AL$64,$J16:AL16)&lt;0.5, "Pending", IF(AL16&lt;0.5, "Complete", "In Progress"))</f>
        <v>Pending</v>
      </c>
      <c r="AN16" s="22">
        <v>0</v>
      </c>
      <c r="AO16" s="22">
        <f t="shared" si="34"/>
        <v>0</v>
      </c>
      <c r="AP16" s="23" t="str">
        <f>IF(SUMPRODUCT($J$64:AO$64,$J16:AO16)&lt;0.5, "Pending", IF(AO16&lt;0.5, "Complete", "In Progress"))</f>
        <v>Pending</v>
      </c>
      <c r="AQ16" s="22">
        <v>0</v>
      </c>
      <c r="AR16" s="22">
        <f t="shared" si="35"/>
        <v>0</v>
      </c>
      <c r="AS16" s="23" t="str">
        <f>IF(SUMPRODUCT($J$64:AR$64,$J16:AR16)&lt;0.5, "Pending", IF(AR16&lt;0.5, "Complete", "In Progress"))</f>
        <v>Pending</v>
      </c>
      <c r="AT16" s="22">
        <v>0</v>
      </c>
      <c r="AU16" s="22">
        <f t="shared" si="36"/>
        <v>0</v>
      </c>
      <c r="AV16" s="23" t="str">
        <f>IF(SUMPRODUCT($J$64:AU$64,$J16:AU16)&lt;0.5, "Pending", IF(AU16&lt;0.5, "Complete", "In Progress"))</f>
        <v>Pending</v>
      </c>
      <c r="AW16" s="22">
        <v>0</v>
      </c>
      <c r="AX16" s="22">
        <f t="shared" si="37"/>
        <v>0</v>
      </c>
      <c r="AY16" s="23" t="str">
        <f>IF(SUMPRODUCT($J$64:AX$64,$J16:AX16)&lt;0.5, "Pending", IF(AX16&lt;0.5, "Complete", "In Progress"))</f>
        <v>Pending</v>
      </c>
      <c r="AZ16" s="22">
        <v>0</v>
      </c>
      <c r="BA16" s="22" t="e">
        <f>MAX(#REF!-AZ16,0)</f>
        <v>#REF!</v>
      </c>
      <c r="BB16" s="23" t="e">
        <f>IF(SUMPRODUCT($J$64:BA$64,$J16:BA16)&lt;0.5, "Pending", IF(BA16&lt;0.5, "Complete", "In Progress"))</f>
        <v>#REF!</v>
      </c>
      <c r="BC16" s="22">
        <v>0</v>
      </c>
      <c r="BD16" s="22" t="e">
        <f t="shared" si="38"/>
        <v>#REF!</v>
      </c>
      <c r="BE16" s="23" t="e">
        <f>IF(SUMPRODUCT($J$64:BD$64,$J16:BD16)&lt;0.5, "Pending", IF(BD16&lt;0.5, "Complete", "In Progress"))</f>
        <v>#REF!</v>
      </c>
      <c r="BF16" s="22">
        <v>0</v>
      </c>
      <c r="BG16" s="22" t="e">
        <f t="shared" si="39"/>
        <v>#REF!</v>
      </c>
      <c r="BH16" s="23" t="e">
        <f>IF(SUMPRODUCT($J$64:BG$64,$J16:BG16)&lt;0.5, "Pending", IF(BG16&lt;0.5, "Complete", "In Progress"))</f>
        <v>#REF!</v>
      </c>
      <c r="BI16" s="22">
        <v>0</v>
      </c>
      <c r="BJ16" s="22" t="e">
        <f t="shared" si="40"/>
        <v>#REF!</v>
      </c>
      <c r="BK16" s="23" t="e">
        <f>IF(SUMPRODUCT($J$64:BJ$64,$J16:BJ16)&lt;0.5, "Pending", IF(BJ16&lt;0.5, "Complete", "In Progress"))</f>
        <v>#REF!</v>
      </c>
      <c r="BL16" s="22">
        <v>0</v>
      </c>
      <c r="BM16" s="22" t="e">
        <f t="shared" si="41"/>
        <v>#REF!</v>
      </c>
      <c r="BN16" s="23" t="e">
        <f>IF(SUMPRODUCT($J$64:BM$64,$J16:BM16)&lt;0.5, "Pending", IF(BM16&lt;0.5, "Complete", "In Progress"))</f>
        <v>#REF!</v>
      </c>
      <c r="BO16" s="22">
        <v>0</v>
      </c>
      <c r="BP16" s="22" t="e">
        <f t="shared" si="42"/>
        <v>#REF!</v>
      </c>
      <c r="BQ16" s="23" t="e">
        <f>IF(SUMPRODUCT($J$64:BP$64,$J16:BP16)&lt;0.5, "Pending", IF(BP16&lt;0.5, "Complete", "In Progress"))</f>
        <v>#REF!</v>
      </c>
      <c r="BR16" s="22">
        <v>0</v>
      </c>
      <c r="BS16" s="22" t="e">
        <f t="shared" si="43"/>
        <v>#REF!</v>
      </c>
      <c r="BT16" s="23" t="e">
        <f>IF(SUMPRODUCT($J$64:BS$64,$J16:BS16)&lt;0.5, "Pending", IF(BS16&lt;0.5, "Complete", "In Progress"))</f>
        <v>#REF!</v>
      </c>
      <c r="BU16" s="22">
        <v>0</v>
      </c>
      <c r="BV16" s="22" t="e">
        <f t="shared" si="44"/>
        <v>#REF!</v>
      </c>
      <c r="BW16" s="23" t="e">
        <f>IF(SUMPRODUCT($J$64:BV$64,$J16:BV16)&lt;0.5, "Pending", IF(BV16&lt;0.5, "Complete", "In Progress"))</f>
        <v>#REF!</v>
      </c>
      <c r="BX16" s="22">
        <v>0</v>
      </c>
      <c r="BY16" s="22" t="e">
        <f t="shared" si="45"/>
        <v>#REF!</v>
      </c>
      <c r="BZ16" s="23" t="e">
        <f>IF(SUMPRODUCT($J$64:BY$64,$J16:BY16)&lt;0.5, "Pending", IF(BY16&lt;0.5, "Complete", "In Progress"))</f>
        <v>#REF!</v>
      </c>
      <c r="CA16" s="22">
        <v>0</v>
      </c>
      <c r="CB16" s="22" t="e">
        <f t="shared" si="46"/>
        <v>#REF!</v>
      </c>
      <c r="CC16" s="23" t="e">
        <f>IF(SUMPRODUCT($J$64:CB$64,$J16:CB16)&lt;0.5, "Pending", IF(CB16&lt;0.5, "Complete", "In Progress"))</f>
        <v>#REF!</v>
      </c>
      <c r="CD16" s="24"/>
      <c r="CE16" s="25">
        <f>SUMPRODUCT($H$64:AY$64,$H16:AY16)</f>
        <v>0</v>
      </c>
    </row>
    <row r="17" spans="1:83" x14ac:dyDescent="0.25">
      <c r="A17" s="16"/>
      <c r="B17" s="16"/>
      <c r="C17" s="16"/>
      <c r="D17" s="17"/>
      <c r="E17" s="164"/>
      <c r="F17" s="18" t="s">
        <v>132</v>
      </c>
      <c r="G17" s="19" t="str">
        <f t="shared" ca="1" si="0"/>
        <v>Pending</v>
      </c>
      <c r="H17" s="20">
        <v>1</v>
      </c>
      <c r="I17" s="21">
        <v>0</v>
      </c>
      <c r="J17" s="22">
        <v>0</v>
      </c>
      <c r="K17" s="22">
        <f t="shared" si="24"/>
        <v>0</v>
      </c>
      <c r="L17" s="23" t="str">
        <f>IF(SUMPRODUCT($J$64:K$64,$J17:K17)&lt;0.5, "Pending", IF(K17&lt;0.5, "Complete", "In Progress"))</f>
        <v>Pending</v>
      </c>
      <c r="M17" s="22">
        <v>0</v>
      </c>
      <c r="N17" s="22">
        <f t="shared" si="25"/>
        <v>0</v>
      </c>
      <c r="O17" s="23" t="str">
        <f>IF(SUMPRODUCT($J$64:N$64,$J17:N17)&lt;0.5, "Pending", IF(N17&lt;0.5, "Complete", "In Progress"))</f>
        <v>Pending</v>
      </c>
      <c r="P17" s="22">
        <v>0</v>
      </c>
      <c r="Q17" s="22">
        <f t="shared" si="26"/>
        <v>0</v>
      </c>
      <c r="R17" s="23" t="str">
        <f>IF(SUMPRODUCT($J$64:Q$64,$J17:Q17)&lt;0.5, "Pending", IF(Q17&lt;0.5, "Complete", "In Progress"))</f>
        <v>Pending</v>
      </c>
      <c r="S17" s="22">
        <v>0</v>
      </c>
      <c r="T17" s="22">
        <f t="shared" si="27"/>
        <v>0</v>
      </c>
      <c r="U17" s="23" t="str">
        <f>IF(SUMPRODUCT($J$64:T$64,$J17:T17)&lt;0.5, "Pending", IF(T17&lt;0.5, "Complete", "In Progress"))</f>
        <v>Pending</v>
      </c>
      <c r="V17" s="22">
        <v>0</v>
      </c>
      <c r="W17" s="22">
        <f t="shared" si="28"/>
        <v>0</v>
      </c>
      <c r="X17" s="23" t="str">
        <f>IF(SUMPRODUCT($J$64:W$64,$J17:W17)&lt;0.5, "Pending", IF(W17&lt;0.5, "Complete", "In Progress"))</f>
        <v>Pending</v>
      </c>
      <c r="Y17" s="22">
        <v>0</v>
      </c>
      <c r="Z17" s="22">
        <f t="shared" si="29"/>
        <v>0</v>
      </c>
      <c r="AA17" s="23" t="str">
        <f>IF(SUMPRODUCT($J$64:Z$64,$J17:Z17)&lt;0.5, "Pending", IF(Z17&lt;0.5, "Complete", "In Progress"))</f>
        <v>Pending</v>
      </c>
      <c r="AB17" s="22">
        <v>0</v>
      </c>
      <c r="AC17" s="22">
        <f t="shared" si="30"/>
        <v>0</v>
      </c>
      <c r="AD17" s="23" t="str">
        <f>IF(SUMPRODUCT($J$64:AC$64,$J17:AC17)&lt;0.5, "Pending", IF(AC17&lt;0.5, "Complete", "In Progress"))</f>
        <v>Pending</v>
      </c>
      <c r="AE17" s="22">
        <v>0</v>
      </c>
      <c r="AF17" s="22">
        <f t="shared" si="31"/>
        <v>0</v>
      </c>
      <c r="AG17" s="23" t="str">
        <f>IF(SUMPRODUCT($J$64:AF$64,$J17:AF17)&lt;0.5, "Pending", IF(AF17&lt;0.5, "Complete", "In Progress"))</f>
        <v>Pending</v>
      </c>
      <c r="AH17" s="22">
        <v>0</v>
      </c>
      <c r="AI17" s="22">
        <f t="shared" si="32"/>
        <v>0</v>
      </c>
      <c r="AJ17" s="23" t="str">
        <f>IF(SUMPRODUCT($J$64:AI$64,$J17:AI17)&lt;0.5, "Pending", IF(AI17&lt;0.5, "Complete", "In Progress"))</f>
        <v>Pending</v>
      </c>
      <c r="AK17" s="22">
        <v>0</v>
      </c>
      <c r="AL17" s="22">
        <f t="shared" si="33"/>
        <v>0</v>
      </c>
      <c r="AM17" s="23" t="str">
        <f>IF(SUMPRODUCT($J$64:AL$64,$J17:AL17)&lt;0.5, "Pending", IF(AL17&lt;0.5, "Complete", "In Progress"))</f>
        <v>Pending</v>
      </c>
      <c r="AN17" s="22">
        <v>0</v>
      </c>
      <c r="AO17" s="22">
        <f t="shared" si="34"/>
        <v>0</v>
      </c>
      <c r="AP17" s="23" t="str">
        <f>IF(SUMPRODUCT($J$64:AO$64,$J17:AO17)&lt;0.5, "Pending", IF(AO17&lt;0.5, "Complete", "In Progress"))</f>
        <v>Pending</v>
      </c>
      <c r="AQ17" s="22">
        <v>0</v>
      </c>
      <c r="AR17" s="22">
        <f t="shared" si="35"/>
        <v>0</v>
      </c>
      <c r="AS17" s="23" t="str">
        <f>IF(SUMPRODUCT($J$64:AR$64,$J17:AR17)&lt;0.5, "Pending", IF(AR17&lt;0.5, "Complete", "In Progress"))</f>
        <v>Pending</v>
      </c>
      <c r="AT17" s="22">
        <v>0</v>
      </c>
      <c r="AU17" s="22">
        <f t="shared" si="36"/>
        <v>0</v>
      </c>
      <c r="AV17" s="23" t="str">
        <f>IF(SUMPRODUCT($J$64:AU$64,$J17:AU17)&lt;0.5, "Pending", IF(AU17&lt;0.5, "Complete", "In Progress"))</f>
        <v>Pending</v>
      </c>
      <c r="AW17" s="22">
        <v>0</v>
      </c>
      <c r="AX17" s="22">
        <f t="shared" si="37"/>
        <v>0</v>
      </c>
      <c r="AY17" s="23" t="str">
        <f>IF(SUMPRODUCT($J$64:AX$64,$J17:AX17)&lt;0.5, "Pending", IF(AX17&lt;0.5, "Complete", "In Progress"))</f>
        <v>Pending</v>
      </c>
      <c r="AZ17" s="22">
        <v>0</v>
      </c>
      <c r="BA17" s="22" t="e">
        <f>MAX(#REF!-AZ17,0)</f>
        <v>#REF!</v>
      </c>
      <c r="BB17" s="23" t="e">
        <f>IF(SUMPRODUCT($J$64:BA$64,$J17:BA17)&lt;0.5, "Pending", IF(BA17&lt;0.5, "Complete", "In Progress"))</f>
        <v>#REF!</v>
      </c>
      <c r="BC17" s="22">
        <v>0</v>
      </c>
      <c r="BD17" s="22" t="e">
        <f t="shared" si="38"/>
        <v>#REF!</v>
      </c>
      <c r="BE17" s="23" t="e">
        <f>IF(SUMPRODUCT($J$64:BD$64,$J17:BD17)&lt;0.5, "Pending", IF(BD17&lt;0.5, "Complete", "In Progress"))</f>
        <v>#REF!</v>
      </c>
      <c r="BF17" s="22">
        <v>0</v>
      </c>
      <c r="BG17" s="22" t="e">
        <f t="shared" si="39"/>
        <v>#REF!</v>
      </c>
      <c r="BH17" s="23" t="e">
        <f>IF(SUMPRODUCT($J$64:BG$64,$J17:BG17)&lt;0.5, "Pending", IF(BG17&lt;0.5, "Complete", "In Progress"))</f>
        <v>#REF!</v>
      </c>
      <c r="BI17" s="22">
        <v>0</v>
      </c>
      <c r="BJ17" s="22" t="e">
        <f t="shared" si="40"/>
        <v>#REF!</v>
      </c>
      <c r="BK17" s="23" t="e">
        <f>IF(SUMPRODUCT($J$64:BJ$64,$J17:BJ17)&lt;0.5, "Pending", IF(BJ17&lt;0.5, "Complete", "In Progress"))</f>
        <v>#REF!</v>
      </c>
      <c r="BL17" s="22">
        <v>0</v>
      </c>
      <c r="BM17" s="22" t="e">
        <f t="shared" si="41"/>
        <v>#REF!</v>
      </c>
      <c r="BN17" s="23" t="e">
        <f>IF(SUMPRODUCT($J$64:BM$64,$J17:BM17)&lt;0.5, "Pending", IF(BM17&lt;0.5, "Complete", "In Progress"))</f>
        <v>#REF!</v>
      </c>
      <c r="BO17" s="22">
        <v>0</v>
      </c>
      <c r="BP17" s="22" t="e">
        <f t="shared" si="42"/>
        <v>#REF!</v>
      </c>
      <c r="BQ17" s="23" t="e">
        <f>IF(SUMPRODUCT($J$64:BP$64,$J17:BP17)&lt;0.5, "Pending", IF(BP17&lt;0.5, "Complete", "In Progress"))</f>
        <v>#REF!</v>
      </c>
      <c r="BR17" s="22">
        <v>0</v>
      </c>
      <c r="BS17" s="22" t="e">
        <f t="shared" si="43"/>
        <v>#REF!</v>
      </c>
      <c r="BT17" s="23" t="e">
        <f>IF(SUMPRODUCT($J$64:BS$64,$J17:BS17)&lt;0.5, "Pending", IF(BS17&lt;0.5, "Complete", "In Progress"))</f>
        <v>#REF!</v>
      </c>
      <c r="BU17" s="22">
        <v>0</v>
      </c>
      <c r="BV17" s="22" t="e">
        <f t="shared" si="44"/>
        <v>#REF!</v>
      </c>
      <c r="BW17" s="23" t="e">
        <f>IF(SUMPRODUCT($J$64:BV$64,$J17:BV17)&lt;0.5, "Pending", IF(BV17&lt;0.5, "Complete", "In Progress"))</f>
        <v>#REF!</v>
      </c>
      <c r="BX17" s="22">
        <v>0</v>
      </c>
      <c r="BY17" s="22" t="e">
        <f t="shared" si="45"/>
        <v>#REF!</v>
      </c>
      <c r="BZ17" s="23" t="e">
        <f>IF(SUMPRODUCT($J$64:BY$64,$J17:BY17)&lt;0.5, "Pending", IF(BY17&lt;0.5, "Complete", "In Progress"))</f>
        <v>#REF!</v>
      </c>
      <c r="CA17" s="22">
        <v>0</v>
      </c>
      <c r="CB17" s="22" t="e">
        <f t="shared" si="46"/>
        <v>#REF!</v>
      </c>
      <c r="CC17" s="23" t="e">
        <f>IF(SUMPRODUCT($J$64:CB$64,$J17:CB17)&lt;0.5, "Pending", IF(CB17&lt;0.5, "Complete", "In Progress"))</f>
        <v>#REF!</v>
      </c>
      <c r="CD17" s="24"/>
      <c r="CE17" s="25">
        <f>SUMPRODUCT($H$64:AY$64,$H17:AY17)</f>
        <v>0</v>
      </c>
    </row>
    <row r="18" spans="1:83" x14ac:dyDescent="0.25">
      <c r="A18" s="16"/>
      <c r="B18" s="16"/>
      <c r="C18" s="16"/>
      <c r="D18" s="17"/>
      <c r="E18" s="164"/>
      <c r="F18" s="18" t="s">
        <v>132</v>
      </c>
      <c r="G18" s="19" t="str">
        <f t="shared" ca="1" si="0"/>
        <v>Pending</v>
      </c>
      <c r="H18" s="20">
        <v>1</v>
      </c>
      <c r="I18" s="21">
        <v>0</v>
      </c>
      <c r="J18" s="22">
        <v>0</v>
      </c>
      <c r="K18" s="22">
        <f t="shared" si="24"/>
        <v>0</v>
      </c>
      <c r="L18" s="23" t="str">
        <f>IF(SUMPRODUCT($J$64:K$64,$J18:K18)&lt;0.5, "Pending", IF(K18&lt;0.5, "Complete", "In Progress"))</f>
        <v>Pending</v>
      </c>
      <c r="M18" s="22">
        <v>0</v>
      </c>
      <c r="N18" s="22">
        <f t="shared" si="25"/>
        <v>0</v>
      </c>
      <c r="O18" s="23" t="str">
        <f>IF(SUMPRODUCT($J$64:N$64,$J18:N18)&lt;0.5, "Pending", IF(N18&lt;0.5, "Complete", "In Progress"))</f>
        <v>Pending</v>
      </c>
      <c r="P18" s="22">
        <v>0</v>
      </c>
      <c r="Q18" s="22">
        <f t="shared" si="26"/>
        <v>0</v>
      </c>
      <c r="R18" s="23" t="str">
        <f>IF(SUMPRODUCT($J$64:Q$64,$J18:Q18)&lt;0.5, "Pending", IF(Q18&lt;0.5, "Complete", "In Progress"))</f>
        <v>Pending</v>
      </c>
      <c r="S18" s="22">
        <v>0</v>
      </c>
      <c r="T18" s="22">
        <f t="shared" si="27"/>
        <v>0</v>
      </c>
      <c r="U18" s="23" t="str">
        <f>IF(SUMPRODUCT($J$64:T$64,$J18:T18)&lt;0.5, "Pending", IF(T18&lt;0.5, "Complete", "In Progress"))</f>
        <v>Pending</v>
      </c>
      <c r="V18" s="22">
        <v>0</v>
      </c>
      <c r="W18" s="22">
        <f t="shared" si="28"/>
        <v>0</v>
      </c>
      <c r="X18" s="23" t="str">
        <f>IF(SUMPRODUCT($J$64:W$64,$J18:W18)&lt;0.5, "Pending", IF(W18&lt;0.5, "Complete", "In Progress"))</f>
        <v>Pending</v>
      </c>
      <c r="Y18" s="22">
        <v>0</v>
      </c>
      <c r="Z18" s="22">
        <f t="shared" si="29"/>
        <v>0</v>
      </c>
      <c r="AA18" s="23" t="str">
        <f>IF(SUMPRODUCT($J$64:Z$64,$J18:Z18)&lt;0.5, "Pending", IF(Z18&lt;0.5, "Complete", "In Progress"))</f>
        <v>Pending</v>
      </c>
      <c r="AB18" s="22">
        <v>0</v>
      </c>
      <c r="AC18" s="22">
        <f t="shared" si="30"/>
        <v>0</v>
      </c>
      <c r="AD18" s="23" t="str">
        <f>IF(SUMPRODUCT($J$64:AC$64,$J18:AC18)&lt;0.5, "Pending", IF(AC18&lt;0.5, "Complete", "In Progress"))</f>
        <v>Pending</v>
      </c>
      <c r="AE18" s="22">
        <v>0</v>
      </c>
      <c r="AF18" s="22">
        <f t="shared" si="31"/>
        <v>0</v>
      </c>
      <c r="AG18" s="23" t="str">
        <f>IF(SUMPRODUCT($J$64:AF$64,$J18:AF18)&lt;0.5, "Pending", IF(AF18&lt;0.5, "Complete", "In Progress"))</f>
        <v>Pending</v>
      </c>
      <c r="AH18" s="22">
        <v>0</v>
      </c>
      <c r="AI18" s="22">
        <f t="shared" si="32"/>
        <v>0</v>
      </c>
      <c r="AJ18" s="23" t="str">
        <f>IF(SUMPRODUCT($J$64:AI$64,$J18:AI18)&lt;0.5, "Pending", IF(AI18&lt;0.5, "Complete", "In Progress"))</f>
        <v>Pending</v>
      </c>
      <c r="AK18" s="22">
        <v>0</v>
      </c>
      <c r="AL18" s="22">
        <f t="shared" si="33"/>
        <v>0</v>
      </c>
      <c r="AM18" s="23" t="str">
        <f>IF(SUMPRODUCT($J$64:AL$64,$J18:AL18)&lt;0.5, "Pending", IF(AL18&lt;0.5, "Complete", "In Progress"))</f>
        <v>Pending</v>
      </c>
      <c r="AN18" s="22">
        <v>0</v>
      </c>
      <c r="AO18" s="22">
        <f t="shared" si="34"/>
        <v>0</v>
      </c>
      <c r="AP18" s="23" t="str">
        <f>IF(SUMPRODUCT($J$64:AO$64,$J18:AO18)&lt;0.5, "Pending", IF(AO18&lt;0.5, "Complete", "In Progress"))</f>
        <v>Pending</v>
      </c>
      <c r="AQ18" s="22">
        <v>0</v>
      </c>
      <c r="AR18" s="22">
        <f t="shared" si="35"/>
        <v>0</v>
      </c>
      <c r="AS18" s="23" t="str">
        <f>IF(SUMPRODUCT($J$64:AR$64,$J18:AR18)&lt;0.5, "Pending", IF(AR18&lt;0.5, "Complete", "In Progress"))</f>
        <v>Pending</v>
      </c>
      <c r="AT18" s="22">
        <v>0</v>
      </c>
      <c r="AU18" s="22">
        <f t="shared" si="36"/>
        <v>0</v>
      </c>
      <c r="AV18" s="23" t="str">
        <f>IF(SUMPRODUCT($J$64:AU$64,$J18:AU18)&lt;0.5, "Pending", IF(AU18&lt;0.5, "Complete", "In Progress"))</f>
        <v>Pending</v>
      </c>
      <c r="AW18" s="22">
        <v>0</v>
      </c>
      <c r="AX18" s="22">
        <f t="shared" si="37"/>
        <v>0</v>
      </c>
      <c r="AY18" s="23" t="str">
        <f>IF(SUMPRODUCT($J$64:AX$64,$J18:AX18)&lt;0.5, "Pending", IF(AX18&lt;0.5, "Complete", "In Progress"))</f>
        <v>Pending</v>
      </c>
      <c r="AZ18" s="22">
        <v>0</v>
      </c>
      <c r="BA18" s="22" t="e">
        <f>MAX(#REF!-AZ18,0)</f>
        <v>#REF!</v>
      </c>
      <c r="BB18" s="23" t="e">
        <f>IF(SUMPRODUCT($J$64:BA$64,$J18:BA18)&lt;0.5, "Pending", IF(BA18&lt;0.5, "Complete", "In Progress"))</f>
        <v>#REF!</v>
      </c>
      <c r="BC18" s="22">
        <v>0</v>
      </c>
      <c r="BD18" s="22" t="e">
        <f t="shared" si="38"/>
        <v>#REF!</v>
      </c>
      <c r="BE18" s="23" t="e">
        <f>IF(SUMPRODUCT($J$64:BD$64,$J18:BD18)&lt;0.5, "Pending", IF(BD18&lt;0.5, "Complete", "In Progress"))</f>
        <v>#REF!</v>
      </c>
      <c r="BF18" s="22">
        <v>0</v>
      </c>
      <c r="BG18" s="22" t="e">
        <f t="shared" si="39"/>
        <v>#REF!</v>
      </c>
      <c r="BH18" s="23" t="e">
        <f>IF(SUMPRODUCT($J$64:BG$64,$J18:BG18)&lt;0.5, "Pending", IF(BG18&lt;0.5, "Complete", "In Progress"))</f>
        <v>#REF!</v>
      </c>
      <c r="BI18" s="22">
        <v>0</v>
      </c>
      <c r="BJ18" s="22" t="e">
        <f t="shared" si="40"/>
        <v>#REF!</v>
      </c>
      <c r="BK18" s="23" t="e">
        <f>IF(SUMPRODUCT($J$64:BJ$64,$J18:BJ18)&lt;0.5, "Pending", IF(BJ18&lt;0.5, "Complete", "In Progress"))</f>
        <v>#REF!</v>
      </c>
      <c r="BL18" s="22">
        <v>0</v>
      </c>
      <c r="BM18" s="22" t="e">
        <f t="shared" si="41"/>
        <v>#REF!</v>
      </c>
      <c r="BN18" s="23" t="e">
        <f>IF(SUMPRODUCT($J$64:BM$64,$J18:BM18)&lt;0.5, "Pending", IF(BM18&lt;0.5, "Complete", "In Progress"))</f>
        <v>#REF!</v>
      </c>
      <c r="BO18" s="22">
        <v>0</v>
      </c>
      <c r="BP18" s="22" t="e">
        <f t="shared" si="42"/>
        <v>#REF!</v>
      </c>
      <c r="BQ18" s="23" t="e">
        <f>IF(SUMPRODUCT($J$64:BP$64,$J18:BP18)&lt;0.5, "Pending", IF(BP18&lt;0.5, "Complete", "In Progress"))</f>
        <v>#REF!</v>
      </c>
      <c r="BR18" s="22">
        <v>0</v>
      </c>
      <c r="BS18" s="22" t="e">
        <f t="shared" si="43"/>
        <v>#REF!</v>
      </c>
      <c r="BT18" s="23" t="e">
        <f>IF(SUMPRODUCT($J$64:BS$64,$J18:BS18)&lt;0.5, "Pending", IF(BS18&lt;0.5, "Complete", "In Progress"))</f>
        <v>#REF!</v>
      </c>
      <c r="BU18" s="22">
        <v>0</v>
      </c>
      <c r="BV18" s="22" t="e">
        <f t="shared" si="44"/>
        <v>#REF!</v>
      </c>
      <c r="BW18" s="23" t="e">
        <f>IF(SUMPRODUCT($J$64:BV$64,$J18:BV18)&lt;0.5, "Pending", IF(BV18&lt;0.5, "Complete", "In Progress"))</f>
        <v>#REF!</v>
      </c>
      <c r="BX18" s="22">
        <v>0</v>
      </c>
      <c r="BY18" s="22" t="e">
        <f t="shared" si="45"/>
        <v>#REF!</v>
      </c>
      <c r="BZ18" s="23" t="e">
        <f>IF(SUMPRODUCT($J$64:BY$64,$J18:BY18)&lt;0.5, "Pending", IF(BY18&lt;0.5, "Complete", "In Progress"))</f>
        <v>#REF!</v>
      </c>
      <c r="CA18" s="22">
        <v>0</v>
      </c>
      <c r="CB18" s="22" t="e">
        <f t="shared" si="46"/>
        <v>#REF!</v>
      </c>
      <c r="CC18" s="23" t="e">
        <f>IF(SUMPRODUCT($J$64:CB$64,$J18:CB18)&lt;0.5, "Pending", IF(CB18&lt;0.5, "Complete", "In Progress"))</f>
        <v>#REF!</v>
      </c>
      <c r="CD18" s="24"/>
      <c r="CE18" s="25">
        <f>SUMPRODUCT($H$64:AY$64,$H18:AY18)</f>
        <v>0</v>
      </c>
    </row>
    <row r="19" spans="1:83" x14ac:dyDescent="0.25">
      <c r="A19" s="16"/>
      <c r="B19" s="16"/>
      <c r="C19" s="16"/>
      <c r="D19" s="17"/>
      <c r="E19" s="164"/>
      <c r="F19" s="18" t="s">
        <v>132</v>
      </c>
      <c r="G19" s="19" t="str">
        <f t="shared" ca="1" si="0"/>
        <v>Pending</v>
      </c>
      <c r="H19" s="20">
        <v>1</v>
      </c>
      <c r="I19" s="21">
        <v>0</v>
      </c>
      <c r="J19" s="22">
        <v>0</v>
      </c>
      <c r="K19" s="22">
        <f t="shared" si="24"/>
        <v>0</v>
      </c>
      <c r="L19" s="23" t="str">
        <f>IF(SUMPRODUCT($J$64:K$64,$J19:K19)&lt;0.5, "Pending", IF(K19&lt;0.5, "Complete", "In Progress"))</f>
        <v>Pending</v>
      </c>
      <c r="M19" s="22">
        <v>0</v>
      </c>
      <c r="N19" s="22">
        <f t="shared" si="25"/>
        <v>0</v>
      </c>
      <c r="O19" s="23" t="str">
        <f>IF(SUMPRODUCT($J$64:N$64,$J19:N19)&lt;0.5, "Pending", IF(N19&lt;0.5, "Complete", "In Progress"))</f>
        <v>Pending</v>
      </c>
      <c r="P19" s="22">
        <v>0</v>
      </c>
      <c r="Q19" s="22">
        <f t="shared" si="26"/>
        <v>0</v>
      </c>
      <c r="R19" s="23" t="str">
        <f>IF(SUMPRODUCT($J$64:Q$64,$J19:Q19)&lt;0.5, "Pending", IF(Q19&lt;0.5, "Complete", "In Progress"))</f>
        <v>Pending</v>
      </c>
      <c r="S19" s="22">
        <v>0</v>
      </c>
      <c r="T19" s="22">
        <f t="shared" si="27"/>
        <v>0</v>
      </c>
      <c r="U19" s="23" t="str">
        <f>IF(SUMPRODUCT($J$64:T$64,$J19:T19)&lt;0.5, "Pending", IF(T19&lt;0.5, "Complete", "In Progress"))</f>
        <v>Pending</v>
      </c>
      <c r="V19" s="22">
        <v>0</v>
      </c>
      <c r="W19" s="22">
        <f t="shared" si="28"/>
        <v>0</v>
      </c>
      <c r="X19" s="23" t="str">
        <f>IF(SUMPRODUCT($J$64:W$64,$J19:W19)&lt;0.5, "Pending", IF(W19&lt;0.5, "Complete", "In Progress"))</f>
        <v>Pending</v>
      </c>
      <c r="Y19" s="22">
        <v>0</v>
      </c>
      <c r="Z19" s="22">
        <f t="shared" si="29"/>
        <v>0</v>
      </c>
      <c r="AA19" s="23" t="str">
        <f>IF(SUMPRODUCT($J$64:Z$64,$J19:Z19)&lt;0.5, "Pending", IF(Z19&lt;0.5, "Complete", "In Progress"))</f>
        <v>Pending</v>
      </c>
      <c r="AB19" s="22">
        <v>0</v>
      </c>
      <c r="AC19" s="22">
        <f t="shared" si="30"/>
        <v>0</v>
      </c>
      <c r="AD19" s="23" t="str">
        <f>IF(SUMPRODUCT($J$64:AC$64,$J19:AC19)&lt;0.5, "Pending", IF(AC19&lt;0.5, "Complete", "In Progress"))</f>
        <v>Pending</v>
      </c>
      <c r="AE19" s="22">
        <v>0</v>
      </c>
      <c r="AF19" s="22">
        <f t="shared" si="31"/>
        <v>0</v>
      </c>
      <c r="AG19" s="23" t="str">
        <f>IF(SUMPRODUCT($J$64:AF$64,$J19:AF19)&lt;0.5, "Pending", IF(AF19&lt;0.5, "Complete", "In Progress"))</f>
        <v>Pending</v>
      </c>
      <c r="AH19" s="22">
        <v>0</v>
      </c>
      <c r="AI19" s="22">
        <f t="shared" si="32"/>
        <v>0</v>
      </c>
      <c r="AJ19" s="23" t="str">
        <f>IF(SUMPRODUCT($J$64:AI$64,$J19:AI19)&lt;0.5, "Pending", IF(AI19&lt;0.5, "Complete", "In Progress"))</f>
        <v>Pending</v>
      </c>
      <c r="AK19" s="22">
        <v>0</v>
      </c>
      <c r="AL19" s="22">
        <f t="shared" si="33"/>
        <v>0</v>
      </c>
      <c r="AM19" s="23" t="str">
        <f>IF(SUMPRODUCT($J$64:AL$64,$J19:AL19)&lt;0.5, "Pending", IF(AL19&lt;0.5, "Complete", "In Progress"))</f>
        <v>Pending</v>
      </c>
      <c r="AN19" s="22">
        <v>0</v>
      </c>
      <c r="AO19" s="22">
        <f t="shared" si="34"/>
        <v>0</v>
      </c>
      <c r="AP19" s="23" t="str">
        <f>IF(SUMPRODUCT($J$64:AO$64,$J19:AO19)&lt;0.5, "Pending", IF(AO19&lt;0.5, "Complete", "In Progress"))</f>
        <v>Pending</v>
      </c>
      <c r="AQ19" s="22">
        <v>0</v>
      </c>
      <c r="AR19" s="22">
        <f t="shared" si="35"/>
        <v>0</v>
      </c>
      <c r="AS19" s="23" t="str">
        <f>IF(SUMPRODUCT($J$64:AR$64,$J19:AR19)&lt;0.5, "Pending", IF(AR19&lt;0.5, "Complete", "In Progress"))</f>
        <v>Pending</v>
      </c>
      <c r="AT19" s="22">
        <v>0</v>
      </c>
      <c r="AU19" s="22">
        <f t="shared" si="36"/>
        <v>0</v>
      </c>
      <c r="AV19" s="23" t="str">
        <f>IF(SUMPRODUCT($J$64:AU$64,$J19:AU19)&lt;0.5, "Pending", IF(AU19&lt;0.5, "Complete", "In Progress"))</f>
        <v>Pending</v>
      </c>
      <c r="AW19" s="22">
        <v>0</v>
      </c>
      <c r="AX19" s="22">
        <f t="shared" si="37"/>
        <v>0</v>
      </c>
      <c r="AY19" s="23" t="str">
        <f>IF(SUMPRODUCT($J$64:AX$64,$J19:AX19)&lt;0.5, "Pending", IF(AX19&lt;0.5, "Complete", "In Progress"))</f>
        <v>Pending</v>
      </c>
      <c r="AZ19" s="22">
        <v>0</v>
      </c>
      <c r="BA19" s="22" t="e">
        <f>MAX(#REF!-AZ19,0)</f>
        <v>#REF!</v>
      </c>
      <c r="BB19" s="23" t="e">
        <f>IF(SUMPRODUCT($J$64:BA$64,$J19:BA19)&lt;0.5, "Pending", IF(BA19&lt;0.5, "Complete", "In Progress"))</f>
        <v>#REF!</v>
      </c>
      <c r="BC19" s="22">
        <v>0</v>
      </c>
      <c r="BD19" s="22" t="e">
        <f t="shared" si="38"/>
        <v>#REF!</v>
      </c>
      <c r="BE19" s="23" t="e">
        <f>IF(SUMPRODUCT($J$64:BD$64,$J19:BD19)&lt;0.5, "Pending", IF(BD19&lt;0.5, "Complete", "In Progress"))</f>
        <v>#REF!</v>
      </c>
      <c r="BF19" s="22">
        <v>0</v>
      </c>
      <c r="BG19" s="22" t="e">
        <f t="shared" si="39"/>
        <v>#REF!</v>
      </c>
      <c r="BH19" s="23" t="e">
        <f>IF(SUMPRODUCT($J$64:BG$64,$J19:BG19)&lt;0.5, "Pending", IF(BG19&lt;0.5, "Complete", "In Progress"))</f>
        <v>#REF!</v>
      </c>
      <c r="BI19" s="22">
        <v>0</v>
      </c>
      <c r="BJ19" s="22" t="e">
        <f t="shared" si="40"/>
        <v>#REF!</v>
      </c>
      <c r="BK19" s="23" t="e">
        <f>IF(SUMPRODUCT($J$64:BJ$64,$J19:BJ19)&lt;0.5, "Pending", IF(BJ19&lt;0.5, "Complete", "In Progress"))</f>
        <v>#REF!</v>
      </c>
      <c r="BL19" s="22">
        <v>0</v>
      </c>
      <c r="BM19" s="22" t="e">
        <f t="shared" si="41"/>
        <v>#REF!</v>
      </c>
      <c r="BN19" s="23" t="e">
        <f>IF(SUMPRODUCT($J$64:BM$64,$J19:BM19)&lt;0.5, "Pending", IF(BM19&lt;0.5, "Complete", "In Progress"))</f>
        <v>#REF!</v>
      </c>
      <c r="BO19" s="22">
        <v>0</v>
      </c>
      <c r="BP19" s="22" t="e">
        <f t="shared" si="42"/>
        <v>#REF!</v>
      </c>
      <c r="BQ19" s="23" t="e">
        <f>IF(SUMPRODUCT($J$64:BP$64,$J19:BP19)&lt;0.5, "Pending", IF(BP19&lt;0.5, "Complete", "In Progress"))</f>
        <v>#REF!</v>
      </c>
      <c r="BR19" s="22">
        <v>0</v>
      </c>
      <c r="BS19" s="22" t="e">
        <f t="shared" si="43"/>
        <v>#REF!</v>
      </c>
      <c r="BT19" s="23" t="e">
        <f>IF(SUMPRODUCT($J$64:BS$64,$J19:BS19)&lt;0.5, "Pending", IF(BS19&lt;0.5, "Complete", "In Progress"))</f>
        <v>#REF!</v>
      </c>
      <c r="BU19" s="22">
        <v>0</v>
      </c>
      <c r="BV19" s="22" t="e">
        <f t="shared" si="44"/>
        <v>#REF!</v>
      </c>
      <c r="BW19" s="23" t="e">
        <f>IF(SUMPRODUCT($J$64:BV$64,$J19:BV19)&lt;0.5, "Pending", IF(BV19&lt;0.5, "Complete", "In Progress"))</f>
        <v>#REF!</v>
      </c>
      <c r="BX19" s="22">
        <v>0</v>
      </c>
      <c r="BY19" s="22" t="e">
        <f t="shared" si="45"/>
        <v>#REF!</v>
      </c>
      <c r="BZ19" s="23" t="e">
        <f>IF(SUMPRODUCT($J$64:BY$64,$J19:BY19)&lt;0.5, "Pending", IF(BY19&lt;0.5, "Complete", "In Progress"))</f>
        <v>#REF!</v>
      </c>
      <c r="CA19" s="22">
        <v>0</v>
      </c>
      <c r="CB19" s="22" t="e">
        <f t="shared" si="46"/>
        <v>#REF!</v>
      </c>
      <c r="CC19" s="23" t="e">
        <f>IF(SUMPRODUCT($J$64:CB$64,$J19:CB19)&lt;0.5, "Pending", IF(CB19&lt;0.5, "Complete", "In Progress"))</f>
        <v>#REF!</v>
      </c>
      <c r="CD19" s="24"/>
      <c r="CE19" s="25">
        <f>SUMPRODUCT($H$64:AY$64,$H19:AY19)</f>
        <v>0</v>
      </c>
    </row>
    <row r="20" spans="1:83" x14ac:dyDescent="0.25">
      <c r="A20" s="16"/>
      <c r="B20" s="16"/>
      <c r="C20" s="16"/>
      <c r="D20" s="17"/>
      <c r="E20" s="164"/>
      <c r="F20" s="18" t="s">
        <v>132</v>
      </c>
      <c r="G20" s="19" t="str">
        <f t="shared" ca="1" si="0"/>
        <v>Pending</v>
      </c>
      <c r="H20" s="20">
        <v>1</v>
      </c>
      <c r="I20" s="21">
        <v>0</v>
      </c>
      <c r="J20" s="22">
        <v>0</v>
      </c>
      <c r="K20" s="22">
        <f t="shared" si="24"/>
        <v>0</v>
      </c>
      <c r="L20" s="23" t="str">
        <f>IF(SUMPRODUCT($J$64:K$64,$J20:K20)&lt;0.5, "Pending", IF(K20&lt;0.5, "Complete", "In Progress"))</f>
        <v>Pending</v>
      </c>
      <c r="M20" s="22">
        <v>0</v>
      </c>
      <c r="N20" s="22">
        <f t="shared" si="25"/>
        <v>0</v>
      </c>
      <c r="O20" s="23" t="str">
        <f>IF(SUMPRODUCT($J$64:N$64,$J20:N20)&lt;0.5, "Pending", IF(N20&lt;0.5, "Complete", "In Progress"))</f>
        <v>Pending</v>
      </c>
      <c r="P20" s="22">
        <v>0</v>
      </c>
      <c r="Q20" s="22">
        <f t="shared" si="26"/>
        <v>0</v>
      </c>
      <c r="R20" s="23" t="str">
        <f>IF(SUMPRODUCT($J$64:Q$64,$J20:Q20)&lt;0.5, "Pending", IF(Q20&lt;0.5, "Complete", "In Progress"))</f>
        <v>Pending</v>
      </c>
      <c r="S20" s="22">
        <v>0</v>
      </c>
      <c r="T20" s="22">
        <f t="shared" si="27"/>
        <v>0</v>
      </c>
      <c r="U20" s="23" t="str">
        <f>IF(SUMPRODUCT($J$64:T$64,$J20:T20)&lt;0.5, "Pending", IF(T20&lt;0.5, "Complete", "In Progress"))</f>
        <v>Pending</v>
      </c>
      <c r="V20" s="22">
        <v>0</v>
      </c>
      <c r="W20" s="22">
        <f t="shared" si="28"/>
        <v>0</v>
      </c>
      <c r="X20" s="23" t="str">
        <f>IF(SUMPRODUCT($J$64:W$64,$J20:W20)&lt;0.5, "Pending", IF(W20&lt;0.5, "Complete", "In Progress"))</f>
        <v>Pending</v>
      </c>
      <c r="Y20" s="22">
        <v>0</v>
      </c>
      <c r="Z20" s="22">
        <f t="shared" si="29"/>
        <v>0</v>
      </c>
      <c r="AA20" s="23" t="str">
        <f>IF(SUMPRODUCT($J$64:Z$64,$J20:Z20)&lt;0.5, "Pending", IF(Z20&lt;0.5, "Complete", "In Progress"))</f>
        <v>Pending</v>
      </c>
      <c r="AB20" s="22">
        <v>0</v>
      </c>
      <c r="AC20" s="22">
        <f t="shared" si="30"/>
        <v>0</v>
      </c>
      <c r="AD20" s="23" t="str">
        <f>IF(SUMPRODUCT($J$64:AC$64,$J20:AC20)&lt;0.5, "Pending", IF(AC20&lt;0.5, "Complete", "In Progress"))</f>
        <v>Pending</v>
      </c>
      <c r="AE20" s="22">
        <v>0</v>
      </c>
      <c r="AF20" s="22">
        <f t="shared" si="31"/>
        <v>0</v>
      </c>
      <c r="AG20" s="23" t="str">
        <f>IF(SUMPRODUCT($J$64:AF$64,$J20:AF20)&lt;0.5, "Pending", IF(AF20&lt;0.5, "Complete", "In Progress"))</f>
        <v>Pending</v>
      </c>
      <c r="AH20" s="22">
        <v>0</v>
      </c>
      <c r="AI20" s="22">
        <f t="shared" si="32"/>
        <v>0</v>
      </c>
      <c r="AJ20" s="23" t="str">
        <f>IF(SUMPRODUCT($J$64:AI$64,$J20:AI20)&lt;0.5, "Pending", IF(AI20&lt;0.5, "Complete", "In Progress"))</f>
        <v>Pending</v>
      </c>
      <c r="AK20" s="22">
        <v>0</v>
      </c>
      <c r="AL20" s="22">
        <f t="shared" si="33"/>
        <v>0</v>
      </c>
      <c r="AM20" s="23" t="str">
        <f>IF(SUMPRODUCT($J$64:AL$64,$J20:AL20)&lt;0.5, "Pending", IF(AL20&lt;0.5, "Complete", "In Progress"))</f>
        <v>Pending</v>
      </c>
      <c r="AN20" s="22">
        <v>0</v>
      </c>
      <c r="AO20" s="22">
        <f t="shared" si="34"/>
        <v>0</v>
      </c>
      <c r="AP20" s="23" t="str">
        <f>IF(SUMPRODUCT($J$64:AO$64,$J20:AO20)&lt;0.5, "Pending", IF(AO20&lt;0.5, "Complete", "In Progress"))</f>
        <v>Pending</v>
      </c>
      <c r="AQ20" s="22">
        <v>0</v>
      </c>
      <c r="AR20" s="22">
        <f t="shared" si="35"/>
        <v>0</v>
      </c>
      <c r="AS20" s="23" t="str">
        <f>IF(SUMPRODUCT($J$64:AR$64,$J20:AR20)&lt;0.5, "Pending", IF(AR20&lt;0.5, "Complete", "In Progress"))</f>
        <v>Pending</v>
      </c>
      <c r="AT20" s="22">
        <v>0</v>
      </c>
      <c r="AU20" s="22">
        <f t="shared" si="36"/>
        <v>0</v>
      </c>
      <c r="AV20" s="23" t="str">
        <f>IF(SUMPRODUCT($J$64:AU$64,$J20:AU20)&lt;0.5, "Pending", IF(AU20&lt;0.5, "Complete", "In Progress"))</f>
        <v>Pending</v>
      </c>
      <c r="AW20" s="22">
        <v>0</v>
      </c>
      <c r="AX20" s="22">
        <f t="shared" si="37"/>
        <v>0</v>
      </c>
      <c r="AY20" s="23" t="str">
        <f>IF(SUMPRODUCT($J$64:AX$64,$J20:AX20)&lt;0.5, "Pending", IF(AX20&lt;0.5, "Complete", "In Progress"))</f>
        <v>Pending</v>
      </c>
      <c r="AZ20" s="22">
        <v>0</v>
      </c>
      <c r="BA20" s="22" t="e">
        <f>MAX(#REF!-AZ20,0)</f>
        <v>#REF!</v>
      </c>
      <c r="BB20" s="23" t="e">
        <f>IF(SUMPRODUCT($J$64:BA$64,$J20:BA20)&lt;0.5, "Pending", IF(BA20&lt;0.5, "Complete", "In Progress"))</f>
        <v>#REF!</v>
      </c>
      <c r="BC20" s="22">
        <v>0</v>
      </c>
      <c r="BD20" s="22" t="e">
        <f t="shared" si="38"/>
        <v>#REF!</v>
      </c>
      <c r="BE20" s="23" t="e">
        <f>IF(SUMPRODUCT($J$64:BD$64,$J20:BD20)&lt;0.5, "Pending", IF(BD20&lt;0.5, "Complete", "In Progress"))</f>
        <v>#REF!</v>
      </c>
      <c r="BF20" s="22">
        <v>0</v>
      </c>
      <c r="BG20" s="22" t="e">
        <f t="shared" si="39"/>
        <v>#REF!</v>
      </c>
      <c r="BH20" s="23" t="e">
        <f>IF(SUMPRODUCT($J$64:BG$64,$J20:BG20)&lt;0.5, "Pending", IF(BG20&lt;0.5, "Complete", "In Progress"))</f>
        <v>#REF!</v>
      </c>
      <c r="BI20" s="22">
        <v>0</v>
      </c>
      <c r="BJ20" s="22" t="e">
        <f t="shared" si="40"/>
        <v>#REF!</v>
      </c>
      <c r="BK20" s="23" t="e">
        <f>IF(SUMPRODUCT($J$64:BJ$64,$J20:BJ20)&lt;0.5, "Pending", IF(BJ20&lt;0.5, "Complete", "In Progress"))</f>
        <v>#REF!</v>
      </c>
      <c r="BL20" s="22">
        <v>0</v>
      </c>
      <c r="BM20" s="22" t="e">
        <f t="shared" si="41"/>
        <v>#REF!</v>
      </c>
      <c r="BN20" s="23" t="e">
        <f>IF(SUMPRODUCT($J$64:BM$64,$J20:BM20)&lt;0.5, "Pending", IF(BM20&lt;0.5, "Complete", "In Progress"))</f>
        <v>#REF!</v>
      </c>
      <c r="BO20" s="22">
        <v>0</v>
      </c>
      <c r="BP20" s="22" t="e">
        <f t="shared" si="42"/>
        <v>#REF!</v>
      </c>
      <c r="BQ20" s="23" t="e">
        <f>IF(SUMPRODUCT($J$64:BP$64,$J20:BP20)&lt;0.5, "Pending", IF(BP20&lt;0.5, "Complete", "In Progress"))</f>
        <v>#REF!</v>
      </c>
      <c r="BR20" s="22">
        <v>0</v>
      </c>
      <c r="BS20" s="22" t="e">
        <f t="shared" si="43"/>
        <v>#REF!</v>
      </c>
      <c r="BT20" s="23" t="e">
        <f>IF(SUMPRODUCT($J$64:BS$64,$J20:BS20)&lt;0.5, "Pending", IF(BS20&lt;0.5, "Complete", "In Progress"))</f>
        <v>#REF!</v>
      </c>
      <c r="BU20" s="22">
        <v>0</v>
      </c>
      <c r="BV20" s="22" t="e">
        <f t="shared" si="44"/>
        <v>#REF!</v>
      </c>
      <c r="BW20" s="23" t="e">
        <f>IF(SUMPRODUCT($J$64:BV$64,$J20:BV20)&lt;0.5, "Pending", IF(BV20&lt;0.5, "Complete", "In Progress"))</f>
        <v>#REF!</v>
      </c>
      <c r="BX20" s="22">
        <v>0</v>
      </c>
      <c r="BY20" s="22" t="e">
        <f t="shared" si="45"/>
        <v>#REF!</v>
      </c>
      <c r="BZ20" s="23" t="e">
        <f>IF(SUMPRODUCT($J$64:BY$64,$J20:BY20)&lt;0.5, "Pending", IF(BY20&lt;0.5, "Complete", "In Progress"))</f>
        <v>#REF!</v>
      </c>
      <c r="CA20" s="22">
        <v>0</v>
      </c>
      <c r="CB20" s="22" t="e">
        <f t="shared" si="46"/>
        <v>#REF!</v>
      </c>
      <c r="CC20" s="23" t="e">
        <f>IF(SUMPRODUCT($J$64:CB$64,$J20:CB20)&lt;0.5, "Pending", IF(CB20&lt;0.5, "Complete", "In Progress"))</f>
        <v>#REF!</v>
      </c>
      <c r="CD20" s="24"/>
      <c r="CE20" s="25">
        <f>SUMPRODUCT($H$64:AY$64,$H20:AY20)</f>
        <v>0</v>
      </c>
    </row>
    <row r="21" spans="1:83" x14ac:dyDescent="0.25">
      <c r="A21" s="16"/>
      <c r="B21" s="16"/>
      <c r="C21" s="16"/>
      <c r="D21" s="17"/>
      <c r="E21" s="164"/>
      <c r="F21" s="18" t="s">
        <v>132</v>
      </c>
      <c r="G21" s="19" t="str">
        <f t="shared" ca="1" si="0"/>
        <v>Pending</v>
      </c>
      <c r="H21" s="20">
        <v>1</v>
      </c>
      <c r="I21" s="21">
        <v>0</v>
      </c>
      <c r="J21" s="22">
        <v>0</v>
      </c>
      <c r="K21" s="22">
        <f t="shared" si="24"/>
        <v>0</v>
      </c>
      <c r="L21" s="23" t="str">
        <f>IF(SUMPRODUCT($J$64:K$64,$J21:K21)&lt;0.5, "Pending", IF(K21&lt;0.5, "Complete", "In Progress"))</f>
        <v>Pending</v>
      </c>
      <c r="M21" s="22">
        <v>0</v>
      </c>
      <c r="N21" s="22">
        <f t="shared" si="25"/>
        <v>0</v>
      </c>
      <c r="O21" s="23" t="str">
        <f>IF(SUMPRODUCT($J$64:N$64,$J21:N21)&lt;0.5, "Pending", IF(N21&lt;0.5, "Complete", "In Progress"))</f>
        <v>Pending</v>
      </c>
      <c r="P21" s="22">
        <v>0</v>
      </c>
      <c r="Q21" s="22">
        <f t="shared" si="26"/>
        <v>0</v>
      </c>
      <c r="R21" s="23" t="str">
        <f>IF(SUMPRODUCT($J$64:Q$64,$J21:Q21)&lt;0.5, "Pending", IF(Q21&lt;0.5, "Complete", "In Progress"))</f>
        <v>Pending</v>
      </c>
      <c r="S21" s="22">
        <v>0</v>
      </c>
      <c r="T21" s="22">
        <f t="shared" si="27"/>
        <v>0</v>
      </c>
      <c r="U21" s="23" t="str">
        <f>IF(SUMPRODUCT($J$64:T$64,$J21:T21)&lt;0.5, "Pending", IF(T21&lt;0.5, "Complete", "In Progress"))</f>
        <v>Pending</v>
      </c>
      <c r="V21" s="22">
        <v>0</v>
      </c>
      <c r="W21" s="22">
        <f t="shared" si="28"/>
        <v>0</v>
      </c>
      <c r="X21" s="23" t="str">
        <f>IF(SUMPRODUCT($J$64:W$64,$J21:W21)&lt;0.5, "Pending", IF(W21&lt;0.5, "Complete", "In Progress"))</f>
        <v>Pending</v>
      </c>
      <c r="Y21" s="22">
        <v>0</v>
      </c>
      <c r="Z21" s="22">
        <f t="shared" si="29"/>
        <v>0</v>
      </c>
      <c r="AA21" s="23" t="str">
        <f>IF(SUMPRODUCT($J$64:Z$64,$J21:Z21)&lt;0.5, "Pending", IF(Z21&lt;0.5, "Complete", "In Progress"))</f>
        <v>Pending</v>
      </c>
      <c r="AB21" s="22">
        <v>0</v>
      </c>
      <c r="AC21" s="22">
        <f t="shared" si="30"/>
        <v>0</v>
      </c>
      <c r="AD21" s="23" t="str">
        <f>IF(SUMPRODUCT($J$64:AC$64,$J21:AC21)&lt;0.5, "Pending", IF(AC21&lt;0.5, "Complete", "In Progress"))</f>
        <v>Pending</v>
      </c>
      <c r="AE21" s="22">
        <v>0</v>
      </c>
      <c r="AF21" s="22">
        <f t="shared" si="31"/>
        <v>0</v>
      </c>
      <c r="AG21" s="23" t="str">
        <f>IF(SUMPRODUCT($J$64:AF$64,$J21:AF21)&lt;0.5, "Pending", IF(AF21&lt;0.5, "Complete", "In Progress"))</f>
        <v>Pending</v>
      </c>
      <c r="AH21" s="22">
        <v>0</v>
      </c>
      <c r="AI21" s="22">
        <f t="shared" si="32"/>
        <v>0</v>
      </c>
      <c r="AJ21" s="23" t="str">
        <f>IF(SUMPRODUCT($J$64:AI$64,$J21:AI21)&lt;0.5, "Pending", IF(AI21&lt;0.5, "Complete", "In Progress"))</f>
        <v>Pending</v>
      </c>
      <c r="AK21" s="22">
        <v>0</v>
      </c>
      <c r="AL21" s="22">
        <f t="shared" si="33"/>
        <v>0</v>
      </c>
      <c r="AM21" s="23" t="str">
        <f>IF(SUMPRODUCT($J$64:AL$64,$J21:AL21)&lt;0.5, "Pending", IF(AL21&lt;0.5, "Complete", "In Progress"))</f>
        <v>Pending</v>
      </c>
      <c r="AN21" s="22">
        <v>0</v>
      </c>
      <c r="AO21" s="22">
        <f t="shared" si="34"/>
        <v>0</v>
      </c>
      <c r="AP21" s="23" t="str">
        <f>IF(SUMPRODUCT($J$64:AO$64,$J21:AO21)&lt;0.5, "Pending", IF(AO21&lt;0.5, "Complete", "In Progress"))</f>
        <v>Pending</v>
      </c>
      <c r="AQ21" s="22">
        <v>0</v>
      </c>
      <c r="AR21" s="22">
        <f t="shared" si="35"/>
        <v>0</v>
      </c>
      <c r="AS21" s="23" t="str">
        <f>IF(SUMPRODUCT($J$64:AR$64,$J21:AR21)&lt;0.5, "Pending", IF(AR21&lt;0.5, "Complete", "In Progress"))</f>
        <v>Pending</v>
      </c>
      <c r="AT21" s="22">
        <v>0</v>
      </c>
      <c r="AU21" s="22">
        <f t="shared" si="36"/>
        <v>0</v>
      </c>
      <c r="AV21" s="23" t="str">
        <f>IF(SUMPRODUCT($J$64:AU$64,$J21:AU21)&lt;0.5, "Pending", IF(AU21&lt;0.5, "Complete", "In Progress"))</f>
        <v>Pending</v>
      </c>
      <c r="AW21" s="22">
        <v>0</v>
      </c>
      <c r="AX21" s="22">
        <f t="shared" si="37"/>
        <v>0</v>
      </c>
      <c r="AY21" s="23" t="str">
        <f>IF(SUMPRODUCT($J$64:AX$64,$J21:AX21)&lt;0.5, "Pending", IF(AX21&lt;0.5, "Complete", "In Progress"))</f>
        <v>Pending</v>
      </c>
      <c r="AZ21" s="22">
        <v>0</v>
      </c>
      <c r="BA21" s="22" t="e">
        <f>MAX(#REF!-AZ21,0)</f>
        <v>#REF!</v>
      </c>
      <c r="BB21" s="23" t="e">
        <f>IF(SUMPRODUCT($J$64:BA$64,$J21:BA21)&lt;0.5, "Pending", IF(BA21&lt;0.5, "Complete", "In Progress"))</f>
        <v>#REF!</v>
      </c>
      <c r="BC21" s="22">
        <v>0</v>
      </c>
      <c r="BD21" s="22" t="e">
        <f t="shared" si="38"/>
        <v>#REF!</v>
      </c>
      <c r="BE21" s="23" t="e">
        <f>IF(SUMPRODUCT($J$64:BD$64,$J21:BD21)&lt;0.5, "Pending", IF(BD21&lt;0.5, "Complete", "In Progress"))</f>
        <v>#REF!</v>
      </c>
      <c r="BF21" s="22">
        <v>0</v>
      </c>
      <c r="BG21" s="22" t="e">
        <f t="shared" si="39"/>
        <v>#REF!</v>
      </c>
      <c r="BH21" s="23" t="e">
        <f>IF(SUMPRODUCT($J$64:BG$64,$J21:BG21)&lt;0.5, "Pending", IF(BG21&lt;0.5, "Complete", "In Progress"))</f>
        <v>#REF!</v>
      </c>
      <c r="BI21" s="22">
        <v>0</v>
      </c>
      <c r="BJ21" s="22" t="e">
        <f t="shared" si="40"/>
        <v>#REF!</v>
      </c>
      <c r="BK21" s="23" t="e">
        <f>IF(SUMPRODUCT($J$64:BJ$64,$J21:BJ21)&lt;0.5, "Pending", IF(BJ21&lt;0.5, "Complete", "In Progress"))</f>
        <v>#REF!</v>
      </c>
      <c r="BL21" s="22">
        <v>0</v>
      </c>
      <c r="BM21" s="22" t="e">
        <f t="shared" si="41"/>
        <v>#REF!</v>
      </c>
      <c r="BN21" s="23" t="e">
        <f>IF(SUMPRODUCT($J$64:BM$64,$J21:BM21)&lt;0.5, "Pending", IF(BM21&lt;0.5, "Complete", "In Progress"))</f>
        <v>#REF!</v>
      </c>
      <c r="BO21" s="22">
        <v>0</v>
      </c>
      <c r="BP21" s="22" t="e">
        <f t="shared" si="42"/>
        <v>#REF!</v>
      </c>
      <c r="BQ21" s="23" t="e">
        <f>IF(SUMPRODUCT($J$64:BP$64,$J21:BP21)&lt;0.5, "Pending", IF(BP21&lt;0.5, "Complete", "In Progress"))</f>
        <v>#REF!</v>
      </c>
      <c r="BR21" s="22">
        <v>0</v>
      </c>
      <c r="BS21" s="22" t="e">
        <f t="shared" si="43"/>
        <v>#REF!</v>
      </c>
      <c r="BT21" s="23" t="e">
        <f>IF(SUMPRODUCT($J$64:BS$64,$J21:BS21)&lt;0.5, "Pending", IF(BS21&lt;0.5, "Complete", "In Progress"))</f>
        <v>#REF!</v>
      </c>
      <c r="BU21" s="22">
        <v>0</v>
      </c>
      <c r="BV21" s="22" t="e">
        <f t="shared" si="44"/>
        <v>#REF!</v>
      </c>
      <c r="BW21" s="23" t="e">
        <f>IF(SUMPRODUCT($J$64:BV$64,$J21:BV21)&lt;0.5, "Pending", IF(BV21&lt;0.5, "Complete", "In Progress"))</f>
        <v>#REF!</v>
      </c>
      <c r="BX21" s="22">
        <v>0</v>
      </c>
      <c r="BY21" s="22" t="e">
        <f t="shared" si="45"/>
        <v>#REF!</v>
      </c>
      <c r="BZ21" s="23" t="e">
        <f>IF(SUMPRODUCT($J$64:BY$64,$J21:BY21)&lt;0.5, "Pending", IF(BY21&lt;0.5, "Complete", "In Progress"))</f>
        <v>#REF!</v>
      </c>
      <c r="CA21" s="22">
        <v>0</v>
      </c>
      <c r="CB21" s="22" t="e">
        <f t="shared" si="46"/>
        <v>#REF!</v>
      </c>
      <c r="CC21" s="23" t="e">
        <f>IF(SUMPRODUCT($J$64:CB$64,$J21:CB21)&lt;0.5, "Pending", IF(CB21&lt;0.5, "Complete", "In Progress"))</f>
        <v>#REF!</v>
      </c>
      <c r="CD21" s="24"/>
      <c r="CE21" s="25">
        <f>SUMPRODUCT($H$64:AY$64,$H21:AY21)</f>
        <v>0</v>
      </c>
    </row>
    <row r="22" spans="1:83" x14ac:dyDescent="0.25">
      <c r="A22" s="16"/>
      <c r="B22" s="16"/>
      <c r="C22" s="16"/>
      <c r="D22" s="17"/>
      <c r="E22" s="164"/>
      <c r="F22" s="18" t="s">
        <v>132</v>
      </c>
      <c r="G22" s="19" t="str">
        <f t="shared" ca="1" si="0"/>
        <v>Pending</v>
      </c>
      <c r="H22" s="20">
        <v>1</v>
      </c>
      <c r="I22" s="21">
        <v>0</v>
      </c>
      <c r="J22" s="22">
        <v>0</v>
      </c>
      <c r="K22" s="22">
        <f t="shared" si="24"/>
        <v>0</v>
      </c>
      <c r="L22" s="23" t="str">
        <f>IF(SUMPRODUCT($J$64:K$64,$J22:K22)&lt;0.5, "Pending", IF(K22&lt;0.5, "Complete", "In Progress"))</f>
        <v>Pending</v>
      </c>
      <c r="M22" s="22">
        <v>0</v>
      </c>
      <c r="N22" s="22">
        <f t="shared" si="25"/>
        <v>0</v>
      </c>
      <c r="O22" s="23" t="str">
        <f>IF(SUMPRODUCT($J$64:N$64,$J22:N22)&lt;0.5, "Pending", IF(N22&lt;0.5, "Complete", "In Progress"))</f>
        <v>Pending</v>
      </c>
      <c r="P22" s="22">
        <v>0</v>
      </c>
      <c r="Q22" s="22">
        <f t="shared" si="26"/>
        <v>0</v>
      </c>
      <c r="R22" s="23" t="str">
        <f>IF(SUMPRODUCT($J$64:Q$64,$J22:Q22)&lt;0.5, "Pending", IF(Q22&lt;0.5, "Complete", "In Progress"))</f>
        <v>Pending</v>
      </c>
      <c r="S22" s="22">
        <v>0</v>
      </c>
      <c r="T22" s="22">
        <f t="shared" si="27"/>
        <v>0</v>
      </c>
      <c r="U22" s="23" t="str">
        <f>IF(SUMPRODUCT($J$64:T$64,$J22:T22)&lt;0.5, "Pending", IF(T22&lt;0.5, "Complete", "In Progress"))</f>
        <v>Pending</v>
      </c>
      <c r="V22" s="22">
        <v>0</v>
      </c>
      <c r="W22" s="22">
        <f t="shared" si="28"/>
        <v>0</v>
      </c>
      <c r="X22" s="23" t="str">
        <f>IF(SUMPRODUCT($J$64:W$64,$J22:W22)&lt;0.5, "Pending", IF(W22&lt;0.5, "Complete", "In Progress"))</f>
        <v>Pending</v>
      </c>
      <c r="Y22" s="22">
        <v>0</v>
      </c>
      <c r="Z22" s="22">
        <f t="shared" si="29"/>
        <v>0</v>
      </c>
      <c r="AA22" s="23" t="str">
        <f>IF(SUMPRODUCT($J$64:Z$64,$J22:Z22)&lt;0.5, "Pending", IF(Z22&lt;0.5, "Complete", "In Progress"))</f>
        <v>Pending</v>
      </c>
      <c r="AB22" s="22">
        <v>0</v>
      </c>
      <c r="AC22" s="22">
        <f t="shared" si="30"/>
        <v>0</v>
      </c>
      <c r="AD22" s="23" t="str">
        <f>IF(SUMPRODUCT($J$64:AC$64,$J22:AC22)&lt;0.5, "Pending", IF(AC22&lt;0.5, "Complete", "In Progress"))</f>
        <v>Pending</v>
      </c>
      <c r="AE22" s="22">
        <v>0</v>
      </c>
      <c r="AF22" s="22">
        <f t="shared" si="31"/>
        <v>0</v>
      </c>
      <c r="AG22" s="23" t="str">
        <f>IF(SUMPRODUCT($J$64:AF$64,$J22:AF22)&lt;0.5, "Pending", IF(AF22&lt;0.5, "Complete", "In Progress"))</f>
        <v>Pending</v>
      </c>
      <c r="AH22" s="22">
        <v>0</v>
      </c>
      <c r="AI22" s="22">
        <f t="shared" si="32"/>
        <v>0</v>
      </c>
      <c r="AJ22" s="23" t="str">
        <f>IF(SUMPRODUCT($J$64:AI$64,$J22:AI22)&lt;0.5, "Pending", IF(AI22&lt;0.5, "Complete", "In Progress"))</f>
        <v>Pending</v>
      </c>
      <c r="AK22" s="22">
        <v>0</v>
      </c>
      <c r="AL22" s="22">
        <f t="shared" si="33"/>
        <v>0</v>
      </c>
      <c r="AM22" s="23" t="str">
        <f>IF(SUMPRODUCT($J$64:AL$64,$J22:AL22)&lt;0.5, "Pending", IF(AL22&lt;0.5, "Complete", "In Progress"))</f>
        <v>Pending</v>
      </c>
      <c r="AN22" s="22">
        <v>0</v>
      </c>
      <c r="AO22" s="22">
        <f t="shared" si="34"/>
        <v>0</v>
      </c>
      <c r="AP22" s="23" t="str">
        <f>IF(SUMPRODUCT($J$64:AO$64,$J22:AO22)&lt;0.5, "Pending", IF(AO22&lt;0.5, "Complete", "In Progress"))</f>
        <v>Pending</v>
      </c>
      <c r="AQ22" s="22">
        <v>0</v>
      </c>
      <c r="AR22" s="22">
        <f t="shared" si="35"/>
        <v>0</v>
      </c>
      <c r="AS22" s="23" t="str">
        <f>IF(SUMPRODUCT($J$64:AR$64,$J22:AR22)&lt;0.5, "Pending", IF(AR22&lt;0.5, "Complete", "In Progress"))</f>
        <v>Pending</v>
      </c>
      <c r="AT22" s="22">
        <v>0</v>
      </c>
      <c r="AU22" s="22">
        <f t="shared" si="36"/>
        <v>0</v>
      </c>
      <c r="AV22" s="23" t="str">
        <f>IF(SUMPRODUCT($J$64:AU$64,$J22:AU22)&lt;0.5, "Pending", IF(AU22&lt;0.5, "Complete", "In Progress"))</f>
        <v>Pending</v>
      </c>
      <c r="AW22" s="22">
        <v>0</v>
      </c>
      <c r="AX22" s="22">
        <f t="shared" si="37"/>
        <v>0</v>
      </c>
      <c r="AY22" s="23" t="str">
        <f>IF(SUMPRODUCT($J$64:AX$64,$J22:AX22)&lt;0.5, "Pending", IF(AX22&lt;0.5, "Complete", "In Progress"))</f>
        <v>Pending</v>
      </c>
      <c r="AZ22" s="22">
        <v>0</v>
      </c>
      <c r="BA22" s="22" t="e">
        <f>MAX(#REF!-AZ22,0)</f>
        <v>#REF!</v>
      </c>
      <c r="BB22" s="23" t="e">
        <f>IF(SUMPRODUCT($J$64:BA$64,$J22:BA22)&lt;0.5, "Pending", IF(BA22&lt;0.5, "Complete", "In Progress"))</f>
        <v>#REF!</v>
      </c>
      <c r="BC22" s="22">
        <v>0</v>
      </c>
      <c r="BD22" s="22" t="e">
        <f t="shared" si="38"/>
        <v>#REF!</v>
      </c>
      <c r="BE22" s="23" t="e">
        <f>IF(SUMPRODUCT($J$64:BD$64,$J22:BD22)&lt;0.5, "Pending", IF(BD22&lt;0.5, "Complete", "In Progress"))</f>
        <v>#REF!</v>
      </c>
      <c r="BF22" s="22">
        <v>0</v>
      </c>
      <c r="BG22" s="22" t="e">
        <f t="shared" si="39"/>
        <v>#REF!</v>
      </c>
      <c r="BH22" s="23" t="e">
        <f>IF(SUMPRODUCT($J$64:BG$64,$J22:BG22)&lt;0.5, "Pending", IF(BG22&lt;0.5, "Complete", "In Progress"))</f>
        <v>#REF!</v>
      </c>
      <c r="BI22" s="22">
        <v>0</v>
      </c>
      <c r="BJ22" s="22" t="e">
        <f t="shared" si="40"/>
        <v>#REF!</v>
      </c>
      <c r="BK22" s="23" t="e">
        <f>IF(SUMPRODUCT($J$64:BJ$64,$J22:BJ22)&lt;0.5, "Pending", IF(BJ22&lt;0.5, "Complete", "In Progress"))</f>
        <v>#REF!</v>
      </c>
      <c r="BL22" s="22">
        <v>0</v>
      </c>
      <c r="BM22" s="22" t="e">
        <f t="shared" si="41"/>
        <v>#REF!</v>
      </c>
      <c r="BN22" s="23" t="e">
        <f>IF(SUMPRODUCT($J$64:BM$64,$J22:BM22)&lt;0.5, "Pending", IF(BM22&lt;0.5, "Complete", "In Progress"))</f>
        <v>#REF!</v>
      </c>
      <c r="BO22" s="22">
        <v>0</v>
      </c>
      <c r="BP22" s="22" t="e">
        <f t="shared" si="42"/>
        <v>#REF!</v>
      </c>
      <c r="BQ22" s="23" t="e">
        <f>IF(SUMPRODUCT($J$64:BP$64,$J22:BP22)&lt;0.5, "Pending", IF(BP22&lt;0.5, "Complete", "In Progress"))</f>
        <v>#REF!</v>
      </c>
      <c r="BR22" s="22">
        <v>0</v>
      </c>
      <c r="BS22" s="22" t="e">
        <f t="shared" si="43"/>
        <v>#REF!</v>
      </c>
      <c r="BT22" s="23" t="e">
        <f>IF(SUMPRODUCT($J$64:BS$64,$J22:BS22)&lt;0.5, "Pending", IF(BS22&lt;0.5, "Complete", "In Progress"))</f>
        <v>#REF!</v>
      </c>
      <c r="BU22" s="22">
        <v>0</v>
      </c>
      <c r="BV22" s="22" t="e">
        <f t="shared" si="44"/>
        <v>#REF!</v>
      </c>
      <c r="BW22" s="23" t="e">
        <f>IF(SUMPRODUCT($J$64:BV$64,$J22:BV22)&lt;0.5, "Pending", IF(BV22&lt;0.5, "Complete", "In Progress"))</f>
        <v>#REF!</v>
      </c>
      <c r="BX22" s="22">
        <v>0</v>
      </c>
      <c r="BY22" s="22" t="e">
        <f t="shared" si="45"/>
        <v>#REF!</v>
      </c>
      <c r="BZ22" s="23" t="e">
        <f>IF(SUMPRODUCT($J$64:BY$64,$J22:BY22)&lt;0.5, "Pending", IF(BY22&lt;0.5, "Complete", "In Progress"))</f>
        <v>#REF!</v>
      </c>
      <c r="CA22" s="22">
        <v>0</v>
      </c>
      <c r="CB22" s="22" t="e">
        <f t="shared" si="46"/>
        <v>#REF!</v>
      </c>
      <c r="CC22" s="23" t="e">
        <f>IF(SUMPRODUCT($J$64:CB$64,$J22:CB22)&lt;0.5, "Pending", IF(CB22&lt;0.5, "Complete", "In Progress"))</f>
        <v>#REF!</v>
      </c>
      <c r="CD22" s="24"/>
      <c r="CE22" s="25">
        <f>SUMPRODUCT($H$64:AY$64,$H22:AY22)</f>
        <v>0</v>
      </c>
    </row>
    <row r="23" spans="1:83" x14ac:dyDescent="0.25">
      <c r="A23" s="16"/>
      <c r="B23" s="16"/>
      <c r="C23" s="16"/>
      <c r="D23" s="17"/>
      <c r="E23" s="164"/>
      <c r="F23" s="18" t="s">
        <v>132</v>
      </c>
      <c r="G23" s="19" t="str">
        <f t="shared" ca="1" si="0"/>
        <v>Pending</v>
      </c>
      <c r="H23" s="20">
        <v>1</v>
      </c>
      <c r="I23" s="21">
        <v>0</v>
      </c>
      <c r="J23" s="22">
        <v>0</v>
      </c>
      <c r="K23" s="22">
        <f t="shared" si="24"/>
        <v>0</v>
      </c>
      <c r="L23" s="23" t="str">
        <f>IF(SUMPRODUCT($J$64:K$64,$J23:K23)&lt;0.5, "Pending", IF(K23&lt;0.5, "Complete", "In Progress"))</f>
        <v>Pending</v>
      </c>
      <c r="M23" s="22">
        <v>0</v>
      </c>
      <c r="N23" s="22">
        <f t="shared" si="25"/>
        <v>0</v>
      </c>
      <c r="O23" s="23" t="str">
        <f>IF(SUMPRODUCT($J$64:N$64,$J23:N23)&lt;0.5, "Pending", IF(N23&lt;0.5, "Complete", "In Progress"))</f>
        <v>Pending</v>
      </c>
      <c r="P23" s="22">
        <v>0</v>
      </c>
      <c r="Q23" s="22">
        <f t="shared" si="26"/>
        <v>0</v>
      </c>
      <c r="R23" s="23" t="str">
        <f>IF(SUMPRODUCT($J$64:Q$64,$J23:Q23)&lt;0.5, "Pending", IF(Q23&lt;0.5, "Complete", "In Progress"))</f>
        <v>Pending</v>
      </c>
      <c r="S23" s="22">
        <v>0</v>
      </c>
      <c r="T23" s="22">
        <f t="shared" si="27"/>
        <v>0</v>
      </c>
      <c r="U23" s="23" t="str">
        <f>IF(SUMPRODUCT($J$64:T$64,$J23:T23)&lt;0.5, "Pending", IF(T23&lt;0.5, "Complete", "In Progress"))</f>
        <v>Pending</v>
      </c>
      <c r="V23" s="22">
        <v>0</v>
      </c>
      <c r="W23" s="22">
        <f t="shared" si="28"/>
        <v>0</v>
      </c>
      <c r="X23" s="23" t="str">
        <f>IF(SUMPRODUCT($J$64:W$64,$J23:W23)&lt;0.5, "Pending", IF(W23&lt;0.5, "Complete", "In Progress"))</f>
        <v>Pending</v>
      </c>
      <c r="Y23" s="22">
        <v>0</v>
      </c>
      <c r="Z23" s="22">
        <f t="shared" si="29"/>
        <v>0</v>
      </c>
      <c r="AA23" s="23" t="str">
        <f>IF(SUMPRODUCT($J$64:Z$64,$J23:Z23)&lt;0.5, "Pending", IF(Z23&lt;0.5, "Complete", "In Progress"))</f>
        <v>Pending</v>
      </c>
      <c r="AB23" s="22">
        <v>0</v>
      </c>
      <c r="AC23" s="22">
        <f t="shared" si="30"/>
        <v>0</v>
      </c>
      <c r="AD23" s="23" t="str">
        <f>IF(SUMPRODUCT($J$64:AC$64,$J23:AC23)&lt;0.5, "Pending", IF(AC23&lt;0.5, "Complete", "In Progress"))</f>
        <v>Pending</v>
      </c>
      <c r="AE23" s="22">
        <v>0</v>
      </c>
      <c r="AF23" s="22">
        <f t="shared" si="31"/>
        <v>0</v>
      </c>
      <c r="AG23" s="23" t="str">
        <f>IF(SUMPRODUCT($J$64:AF$64,$J23:AF23)&lt;0.5, "Pending", IF(AF23&lt;0.5, "Complete", "In Progress"))</f>
        <v>Pending</v>
      </c>
      <c r="AH23" s="22">
        <v>0</v>
      </c>
      <c r="AI23" s="22">
        <f t="shared" si="32"/>
        <v>0</v>
      </c>
      <c r="AJ23" s="23" t="str">
        <f>IF(SUMPRODUCT($J$64:AI$64,$J23:AI23)&lt;0.5, "Pending", IF(AI23&lt;0.5, "Complete", "In Progress"))</f>
        <v>Pending</v>
      </c>
      <c r="AK23" s="22">
        <v>0</v>
      </c>
      <c r="AL23" s="22">
        <f t="shared" si="33"/>
        <v>0</v>
      </c>
      <c r="AM23" s="23" t="str">
        <f>IF(SUMPRODUCT($J$64:AL$64,$J23:AL23)&lt;0.5, "Pending", IF(AL23&lt;0.5, "Complete", "In Progress"))</f>
        <v>Pending</v>
      </c>
      <c r="AN23" s="22">
        <v>0</v>
      </c>
      <c r="AO23" s="22">
        <f t="shared" si="34"/>
        <v>0</v>
      </c>
      <c r="AP23" s="23" t="str">
        <f>IF(SUMPRODUCT($J$64:AO$64,$J23:AO23)&lt;0.5, "Pending", IF(AO23&lt;0.5, "Complete", "In Progress"))</f>
        <v>Pending</v>
      </c>
      <c r="AQ23" s="22">
        <v>0</v>
      </c>
      <c r="AR23" s="22">
        <f t="shared" si="35"/>
        <v>0</v>
      </c>
      <c r="AS23" s="23" t="str">
        <f>IF(SUMPRODUCT($J$64:AR$64,$J23:AR23)&lt;0.5, "Pending", IF(AR23&lt;0.5, "Complete", "In Progress"))</f>
        <v>Pending</v>
      </c>
      <c r="AT23" s="22">
        <v>0</v>
      </c>
      <c r="AU23" s="22">
        <f t="shared" si="36"/>
        <v>0</v>
      </c>
      <c r="AV23" s="23" t="str">
        <f>IF(SUMPRODUCT($J$64:AU$64,$J23:AU23)&lt;0.5, "Pending", IF(AU23&lt;0.5, "Complete", "In Progress"))</f>
        <v>Pending</v>
      </c>
      <c r="AW23" s="22">
        <v>0</v>
      </c>
      <c r="AX23" s="22">
        <f t="shared" si="37"/>
        <v>0</v>
      </c>
      <c r="AY23" s="23" t="str">
        <f>IF(SUMPRODUCT($J$64:AX$64,$J23:AX23)&lt;0.5, "Pending", IF(AX23&lt;0.5, "Complete", "In Progress"))</f>
        <v>Pending</v>
      </c>
      <c r="AZ23" s="22">
        <v>0</v>
      </c>
      <c r="BA23" s="22" t="e">
        <f>MAX(#REF!-AZ23,0)</f>
        <v>#REF!</v>
      </c>
      <c r="BB23" s="23" t="e">
        <f>IF(SUMPRODUCT($J$64:BA$64,$J23:BA23)&lt;0.5, "Pending", IF(BA23&lt;0.5, "Complete", "In Progress"))</f>
        <v>#REF!</v>
      </c>
      <c r="BC23" s="22">
        <v>0</v>
      </c>
      <c r="BD23" s="22" t="e">
        <f t="shared" si="38"/>
        <v>#REF!</v>
      </c>
      <c r="BE23" s="23" t="e">
        <f>IF(SUMPRODUCT($J$64:BD$64,$J23:BD23)&lt;0.5, "Pending", IF(BD23&lt;0.5, "Complete", "In Progress"))</f>
        <v>#REF!</v>
      </c>
      <c r="BF23" s="22">
        <v>0</v>
      </c>
      <c r="BG23" s="22" t="e">
        <f t="shared" si="39"/>
        <v>#REF!</v>
      </c>
      <c r="BH23" s="23" t="e">
        <f>IF(SUMPRODUCT($J$64:BG$64,$J23:BG23)&lt;0.5, "Pending", IF(BG23&lt;0.5, "Complete", "In Progress"))</f>
        <v>#REF!</v>
      </c>
      <c r="BI23" s="22">
        <v>0</v>
      </c>
      <c r="BJ23" s="22" t="e">
        <f t="shared" si="40"/>
        <v>#REF!</v>
      </c>
      <c r="BK23" s="23" t="e">
        <f>IF(SUMPRODUCT($J$64:BJ$64,$J23:BJ23)&lt;0.5, "Pending", IF(BJ23&lt;0.5, "Complete", "In Progress"))</f>
        <v>#REF!</v>
      </c>
      <c r="BL23" s="22">
        <v>0</v>
      </c>
      <c r="BM23" s="22" t="e">
        <f t="shared" si="41"/>
        <v>#REF!</v>
      </c>
      <c r="BN23" s="23" t="e">
        <f>IF(SUMPRODUCT($J$64:BM$64,$J23:BM23)&lt;0.5, "Pending", IF(BM23&lt;0.5, "Complete", "In Progress"))</f>
        <v>#REF!</v>
      </c>
      <c r="BO23" s="22">
        <v>0</v>
      </c>
      <c r="BP23" s="22" t="e">
        <f t="shared" si="42"/>
        <v>#REF!</v>
      </c>
      <c r="BQ23" s="23" t="e">
        <f>IF(SUMPRODUCT($J$64:BP$64,$J23:BP23)&lt;0.5, "Pending", IF(BP23&lt;0.5, "Complete", "In Progress"))</f>
        <v>#REF!</v>
      </c>
      <c r="BR23" s="22">
        <v>0</v>
      </c>
      <c r="BS23" s="22" t="e">
        <f t="shared" si="43"/>
        <v>#REF!</v>
      </c>
      <c r="BT23" s="23" t="e">
        <f>IF(SUMPRODUCT($J$64:BS$64,$J23:BS23)&lt;0.5, "Pending", IF(BS23&lt;0.5, "Complete", "In Progress"))</f>
        <v>#REF!</v>
      </c>
      <c r="BU23" s="22">
        <v>0</v>
      </c>
      <c r="BV23" s="22" t="e">
        <f t="shared" si="44"/>
        <v>#REF!</v>
      </c>
      <c r="BW23" s="23" t="e">
        <f>IF(SUMPRODUCT($J$64:BV$64,$J23:BV23)&lt;0.5, "Pending", IF(BV23&lt;0.5, "Complete", "In Progress"))</f>
        <v>#REF!</v>
      </c>
      <c r="BX23" s="22">
        <v>0</v>
      </c>
      <c r="BY23" s="22" t="e">
        <f t="shared" si="45"/>
        <v>#REF!</v>
      </c>
      <c r="BZ23" s="23" t="e">
        <f>IF(SUMPRODUCT($J$64:BY$64,$J23:BY23)&lt;0.5, "Pending", IF(BY23&lt;0.5, "Complete", "In Progress"))</f>
        <v>#REF!</v>
      </c>
      <c r="CA23" s="22">
        <v>0</v>
      </c>
      <c r="CB23" s="22" t="e">
        <f t="shared" si="46"/>
        <v>#REF!</v>
      </c>
      <c r="CC23" s="23" t="e">
        <f>IF(SUMPRODUCT($J$64:CB$64,$J23:CB23)&lt;0.5, "Pending", IF(CB23&lt;0.5, "Complete", "In Progress"))</f>
        <v>#REF!</v>
      </c>
      <c r="CD23" s="24"/>
      <c r="CE23" s="25">
        <f>SUMPRODUCT($H$64:AY$64,$H23:AY23)</f>
        <v>0</v>
      </c>
    </row>
    <row r="24" spans="1:83" x14ac:dyDescent="0.25">
      <c r="A24" s="16"/>
      <c r="B24" s="16"/>
      <c r="C24" s="16"/>
      <c r="D24" s="17"/>
      <c r="E24" s="164"/>
      <c r="F24" s="18" t="s">
        <v>132</v>
      </c>
      <c r="G24" s="19" t="str">
        <f t="shared" ca="1" si="0"/>
        <v>Pending</v>
      </c>
      <c r="H24" s="20">
        <v>1</v>
      </c>
      <c r="I24" s="21">
        <v>0</v>
      </c>
      <c r="J24" s="22">
        <v>0</v>
      </c>
      <c r="K24" s="22">
        <f t="shared" si="24"/>
        <v>0</v>
      </c>
      <c r="L24" s="23" t="str">
        <f>IF(SUMPRODUCT($J$64:K$64,$J24:K24)&lt;0.5, "Pending", IF(K24&lt;0.5, "Complete", "In Progress"))</f>
        <v>Pending</v>
      </c>
      <c r="M24" s="22">
        <v>0</v>
      </c>
      <c r="N24" s="22">
        <f t="shared" si="25"/>
        <v>0</v>
      </c>
      <c r="O24" s="23" t="str">
        <f>IF(SUMPRODUCT($J$64:N$64,$J24:N24)&lt;0.5, "Pending", IF(N24&lt;0.5, "Complete", "In Progress"))</f>
        <v>Pending</v>
      </c>
      <c r="P24" s="22">
        <v>0</v>
      </c>
      <c r="Q24" s="22">
        <f t="shared" si="26"/>
        <v>0</v>
      </c>
      <c r="R24" s="23" t="str">
        <f>IF(SUMPRODUCT($J$64:Q$64,$J24:Q24)&lt;0.5, "Pending", IF(Q24&lt;0.5, "Complete", "In Progress"))</f>
        <v>Pending</v>
      </c>
      <c r="S24" s="22">
        <v>0</v>
      </c>
      <c r="T24" s="22">
        <f t="shared" si="27"/>
        <v>0</v>
      </c>
      <c r="U24" s="23" t="str">
        <f>IF(SUMPRODUCT($J$64:T$64,$J24:T24)&lt;0.5, "Pending", IF(T24&lt;0.5, "Complete", "In Progress"))</f>
        <v>Pending</v>
      </c>
      <c r="V24" s="22">
        <v>0</v>
      </c>
      <c r="W24" s="22">
        <f t="shared" si="28"/>
        <v>0</v>
      </c>
      <c r="X24" s="23" t="str">
        <f>IF(SUMPRODUCT($J$64:W$64,$J24:W24)&lt;0.5, "Pending", IF(W24&lt;0.5, "Complete", "In Progress"))</f>
        <v>Pending</v>
      </c>
      <c r="Y24" s="22">
        <v>0</v>
      </c>
      <c r="Z24" s="22">
        <f t="shared" si="29"/>
        <v>0</v>
      </c>
      <c r="AA24" s="23" t="str">
        <f>IF(SUMPRODUCT($J$64:Z$64,$J24:Z24)&lt;0.5, "Pending", IF(Z24&lt;0.5, "Complete", "In Progress"))</f>
        <v>Pending</v>
      </c>
      <c r="AB24" s="22">
        <v>0</v>
      </c>
      <c r="AC24" s="22">
        <f t="shared" si="30"/>
        <v>0</v>
      </c>
      <c r="AD24" s="23" t="str">
        <f>IF(SUMPRODUCT($J$64:AC$64,$J24:AC24)&lt;0.5, "Pending", IF(AC24&lt;0.5, "Complete", "In Progress"))</f>
        <v>Pending</v>
      </c>
      <c r="AE24" s="22">
        <v>0</v>
      </c>
      <c r="AF24" s="22">
        <f t="shared" si="31"/>
        <v>0</v>
      </c>
      <c r="AG24" s="23" t="str">
        <f>IF(SUMPRODUCT($J$64:AF$64,$J24:AF24)&lt;0.5, "Pending", IF(AF24&lt;0.5, "Complete", "In Progress"))</f>
        <v>Pending</v>
      </c>
      <c r="AH24" s="22">
        <v>0</v>
      </c>
      <c r="AI24" s="22">
        <f t="shared" si="32"/>
        <v>0</v>
      </c>
      <c r="AJ24" s="23" t="str">
        <f>IF(SUMPRODUCT($J$64:AI$64,$J24:AI24)&lt;0.5, "Pending", IF(AI24&lt;0.5, "Complete", "In Progress"))</f>
        <v>Pending</v>
      </c>
      <c r="AK24" s="22">
        <v>0</v>
      </c>
      <c r="AL24" s="22">
        <f t="shared" si="33"/>
        <v>0</v>
      </c>
      <c r="AM24" s="23" t="str">
        <f>IF(SUMPRODUCT($J$64:AL$64,$J24:AL24)&lt;0.5, "Pending", IF(AL24&lt;0.5, "Complete", "In Progress"))</f>
        <v>Pending</v>
      </c>
      <c r="AN24" s="22">
        <v>0</v>
      </c>
      <c r="AO24" s="22">
        <f t="shared" si="34"/>
        <v>0</v>
      </c>
      <c r="AP24" s="23" t="str">
        <f>IF(SUMPRODUCT($J$64:AO$64,$J24:AO24)&lt;0.5, "Pending", IF(AO24&lt;0.5, "Complete", "In Progress"))</f>
        <v>Pending</v>
      </c>
      <c r="AQ24" s="22">
        <v>0</v>
      </c>
      <c r="AR24" s="22">
        <f t="shared" si="35"/>
        <v>0</v>
      </c>
      <c r="AS24" s="23" t="str">
        <f>IF(SUMPRODUCT($J$64:AR$64,$J24:AR24)&lt;0.5, "Pending", IF(AR24&lt;0.5, "Complete", "In Progress"))</f>
        <v>Pending</v>
      </c>
      <c r="AT24" s="22">
        <v>0</v>
      </c>
      <c r="AU24" s="22">
        <f t="shared" si="36"/>
        <v>0</v>
      </c>
      <c r="AV24" s="23" t="str">
        <f>IF(SUMPRODUCT($J$64:AU$64,$J24:AU24)&lt;0.5, "Pending", IF(AU24&lt;0.5, "Complete", "In Progress"))</f>
        <v>Pending</v>
      </c>
      <c r="AW24" s="22">
        <v>0</v>
      </c>
      <c r="AX24" s="22">
        <f t="shared" si="37"/>
        <v>0</v>
      </c>
      <c r="AY24" s="23" t="str">
        <f>IF(SUMPRODUCT($J$64:AX$64,$J24:AX24)&lt;0.5, "Pending", IF(AX24&lt;0.5, "Complete", "In Progress"))</f>
        <v>Pending</v>
      </c>
      <c r="AZ24" s="22">
        <v>0</v>
      </c>
      <c r="BA24" s="22" t="e">
        <f>MAX(#REF!-AZ24,0)</f>
        <v>#REF!</v>
      </c>
      <c r="BB24" s="23" t="e">
        <f>IF(SUMPRODUCT($J$64:BA$64,$J24:BA24)&lt;0.5, "Pending", IF(BA24&lt;0.5, "Complete", "In Progress"))</f>
        <v>#REF!</v>
      </c>
      <c r="BC24" s="22">
        <v>0</v>
      </c>
      <c r="BD24" s="22" t="e">
        <f t="shared" si="38"/>
        <v>#REF!</v>
      </c>
      <c r="BE24" s="23" t="e">
        <f>IF(SUMPRODUCT($J$64:BD$64,$J24:BD24)&lt;0.5, "Pending", IF(BD24&lt;0.5, "Complete", "In Progress"))</f>
        <v>#REF!</v>
      </c>
      <c r="BF24" s="22">
        <v>0</v>
      </c>
      <c r="BG24" s="22" t="e">
        <f t="shared" si="39"/>
        <v>#REF!</v>
      </c>
      <c r="BH24" s="23" t="e">
        <f>IF(SUMPRODUCT($J$64:BG$64,$J24:BG24)&lt;0.5, "Pending", IF(BG24&lt;0.5, "Complete", "In Progress"))</f>
        <v>#REF!</v>
      </c>
      <c r="BI24" s="22">
        <v>0</v>
      </c>
      <c r="BJ24" s="22" t="e">
        <f t="shared" si="40"/>
        <v>#REF!</v>
      </c>
      <c r="BK24" s="23" t="e">
        <f>IF(SUMPRODUCT($J$64:BJ$64,$J24:BJ24)&lt;0.5, "Pending", IF(BJ24&lt;0.5, "Complete", "In Progress"))</f>
        <v>#REF!</v>
      </c>
      <c r="BL24" s="22">
        <v>0</v>
      </c>
      <c r="BM24" s="22" t="e">
        <f t="shared" si="41"/>
        <v>#REF!</v>
      </c>
      <c r="BN24" s="23" t="e">
        <f>IF(SUMPRODUCT($J$64:BM$64,$J24:BM24)&lt;0.5, "Pending", IF(BM24&lt;0.5, "Complete", "In Progress"))</f>
        <v>#REF!</v>
      </c>
      <c r="BO24" s="22">
        <v>0</v>
      </c>
      <c r="BP24" s="22" t="e">
        <f t="shared" si="42"/>
        <v>#REF!</v>
      </c>
      <c r="BQ24" s="23" t="e">
        <f>IF(SUMPRODUCT($J$64:BP$64,$J24:BP24)&lt;0.5, "Pending", IF(BP24&lt;0.5, "Complete", "In Progress"))</f>
        <v>#REF!</v>
      </c>
      <c r="BR24" s="22">
        <v>0</v>
      </c>
      <c r="BS24" s="22" t="e">
        <f t="shared" si="43"/>
        <v>#REF!</v>
      </c>
      <c r="BT24" s="23" t="e">
        <f>IF(SUMPRODUCT($J$64:BS$64,$J24:BS24)&lt;0.5, "Pending", IF(BS24&lt;0.5, "Complete", "In Progress"))</f>
        <v>#REF!</v>
      </c>
      <c r="BU24" s="22">
        <v>0</v>
      </c>
      <c r="BV24" s="22" t="e">
        <f t="shared" si="44"/>
        <v>#REF!</v>
      </c>
      <c r="BW24" s="23" t="e">
        <f>IF(SUMPRODUCT($J$64:BV$64,$J24:BV24)&lt;0.5, "Pending", IF(BV24&lt;0.5, "Complete", "In Progress"))</f>
        <v>#REF!</v>
      </c>
      <c r="BX24" s="22">
        <v>0</v>
      </c>
      <c r="BY24" s="22" t="e">
        <f t="shared" si="45"/>
        <v>#REF!</v>
      </c>
      <c r="BZ24" s="23" t="e">
        <f>IF(SUMPRODUCT($J$64:BY$64,$J24:BY24)&lt;0.5, "Pending", IF(BY24&lt;0.5, "Complete", "In Progress"))</f>
        <v>#REF!</v>
      </c>
      <c r="CA24" s="22">
        <v>0</v>
      </c>
      <c r="CB24" s="22" t="e">
        <f t="shared" si="46"/>
        <v>#REF!</v>
      </c>
      <c r="CC24" s="23" t="e">
        <f>IF(SUMPRODUCT($J$64:CB$64,$J24:CB24)&lt;0.5, "Pending", IF(CB24&lt;0.5, "Complete", "In Progress"))</f>
        <v>#REF!</v>
      </c>
      <c r="CD24" s="24"/>
      <c r="CE24" s="25">
        <f>SUMPRODUCT($H$64:AY$64,$H24:AY24)</f>
        <v>0</v>
      </c>
    </row>
    <row r="25" spans="1:83" x14ac:dyDescent="0.25">
      <c r="A25" s="16"/>
      <c r="B25" s="16"/>
      <c r="C25" s="16"/>
      <c r="D25" s="17"/>
      <c r="E25" s="164"/>
      <c r="F25" s="18" t="s">
        <v>132</v>
      </c>
      <c r="G25" s="19" t="str">
        <f t="shared" ca="1" si="0"/>
        <v>Pending</v>
      </c>
      <c r="H25" s="20">
        <v>1</v>
      </c>
      <c r="I25" s="21">
        <v>0</v>
      </c>
      <c r="J25" s="22">
        <v>0</v>
      </c>
      <c r="K25" s="22">
        <f t="shared" si="24"/>
        <v>0</v>
      </c>
      <c r="L25" s="23" t="str">
        <f>IF(SUMPRODUCT($J$64:K$64,$J25:K25)&lt;0.5, "Pending", IF(K25&lt;0.5, "Complete", "In Progress"))</f>
        <v>Pending</v>
      </c>
      <c r="M25" s="22">
        <v>0</v>
      </c>
      <c r="N25" s="22">
        <f t="shared" si="25"/>
        <v>0</v>
      </c>
      <c r="O25" s="23" t="str">
        <f>IF(SUMPRODUCT($J$64:N$64,$J25:N25)&lt;0.5, "Pending", IF(N25&lt;0.5, "Complete", "In Progress"))</f>
        <v>Pending</v>
      </c>
      <c r="P25" s="22">
        <v>0</v>
      </c>
      <c r="Q25" s="22">
        <f t="shared" si="26"/>
        <v>0</v>
      </c>
      <c r="R25" s="23" t="str">
        <f>IF(SUMPRODUCT($J$64:Q$64,$J25:Q25)&lt;0.5, "Pending", IF(Q25&lt;0.5, "Complete", "In Progress"))</f>
        <v>Pending</v>
      </c>
      <c r="S25" s="22">
        <v>0</v>
      </c>
      <c r="T25" s="22">
        <f t="shared" si="27"/>
        <v>0</v>
      </c>
      <c r="U25" s="23" t="str">
        <f>IF(SUMPRODUCT($J$64:T$64,$J25:T25)&lt;0.5, "Pending", IF(T25&lt;0.5, "Complete", "In Progress"))</f>
        <v>Pending</v>
      </c>
      <c r="V25" s="22">
        <v>0</v>
      </c>
      <c r="W25" s="22">
        <f t="shared" si="28"/>
        <v>0</v>
      </c>
      <c r="X25" s="23" t="str">
        <f>IF(SUMPRODUCT($J$64:W$64,$J25:W25)&lt;0.5, "Pending", IF(W25&lt;0.5, "Complete", "In Progress"))</f>
        <v>Pending</v>
      </c>
      <c r="Y25" s="22">
        <v>0</v>
      </c>
      <c r="Z25" s="22">
        <f t="shared" si="29"/>
        <v>0</v>
      </c>
      <c r="AA25" s="23" t="str">
        <f>IF(SUMPRODUCT($J$64:Z$64,$J25:Z25)&lt;0.5, "Pending", IF(Z25&lt;0.5, "Complete", "In Progress"))</f>
        <v>Pending</v>
      </c>
      <c r="AB25" s="22">
        <v>0</v>
      </c>
      <c r="AC25" s="22">
        <f t="shared" si="30"/>
        <v>0</v>
      </c>
      <c r="AD25" s="23" t="str">
        <f>IF(SUMPRODUCT($J$64:AC$64,$J25:AC25)&lt;0.5, "Pending", IF(AC25&lt;0.5, "Complete", "In Progress"))</f>
        <v>Pending</v>
      </c>
      <c r="AE25" s="22">
        <v>0</v>
      </c>
      <c r="AF25" s="22">
        <f t="shared" si="31"/>
        <v>0</v>
      </c>
      <c r="AG25" s="23" t="str">
        <f>IF(SUMPRODUCT($J$64:AF$64,$J25:AF25)&lt;0.5, "Pending", IF(AF25&lt;0.5, "Complete", "In Progress"))</f>
        <v>Pending</v>
      </c>
      <c r="AH25" s="22">
        <v>0</v>
      </c>
      <c r="AI25" s="22">
        <f t="shared" si="32"/>
        <v>0</v>
      </c>
      <c r="AJ25" s="23" t="str">
        <f>IF(SUMPRODUCT($J$64:AI$64,$J25:AI25)&lt;0.5, "Pending", IF(AI25&lt;0.5, "Complete", "In Progress"))</f>
        <v>Pending</v>
      </c>
      <c r="AK25" s="22">
        <v>0</v>
      </c>
      <c r="AL25" s="22">
        <f t="shared" si="33"/>
        <v>0</v>
      </c>
      <c r="AM25" s="23" t="str">
        <f>IF(SUMPRODUCT($J$64:AL$64,$J25:AL25)&lt;0.5, "Pending", IF(AL25&lt;0.5, "Complete", "In Progress"))</f>
        <v>Pending</v>
      </c>
      <c r="AN25" s="22">
        <v>0</v>
      </c>
      <c r="AO25" s="22">
        <f t="shared" si="34"/>
        <v>0</v>
      </c>
      <c r="AP25" s="23" t="str">
        <f>IF(SUMPRODUCT($J$64:AO$64,$J25:AO25)&lt;0.5, "Pending", IF(AO25&lt;0.5, "Complete", "In Progress"))</f>
        <v>Pending</v>
      </c>
      <c r="AQ25" s="22">
        <v>0</v>
      </c>
      <c r="AR25" s="22">
        <f t="shared" si="35"/>
        <v>0</v>
      </c>
      <c r="AS25" s="23" t="str">
        <f>IF(SUMPRODUCT($J$64:AR$64,$J25:AR25)&lt;0.5, "Pending", IF(AR25&lt;0.5, "Complete", "In Progress"))</f>
        <v>Pending</v>
      </c>
      <c r="AT25" s="22">
        <v>0</v>
      </c>
      <c r="AU25" s="22">
        <f t="shared" si="36"/>
        <v>0</v>
      </c>
      <c r="AV25" s="23" t="str">
        <f>IF(SUMPRODUCT($J$64:AU$64,$J25:AU25)&lt;0.5, "Pending", IF(AU25&lt;0.5, "Complete", "In Progress"))</f>
        <v>Pending</v>
      </c>
      <c r="AW25" s="22">
        <v>0</v>
      </c>
      <c r="AX25" s="22">
        <f t="shared" si="37"/>
        <v>0</v>
      </c>
      <c r="AY25" s="23" t="str">
        <f>IF(SUMPRODUCT($J$64:AX$64,$J25:AX25)&lt;0.5, "Pending", IF(AX25&lt;0.5, "Complete", "In Progress"))</f>
        <v>Pending</v>
      </c>
      <c r="AZ25" s="22">
        <v>0</v>
      </c>
      <c r="BA25" s="22" t="e">
        <f>MAX(#REF!-AZ25,0)</f>
        <v>#REF!</v>
      </c>
      <c r="BB25" s="23" t="e">
        <f>IF(SUMPRODUCT($J$64:BA$64,$J25:BA25)&lt;0.5, "Pending", IF(BA25&lt;0.5, "Complete", "In Progress"))</f>
        <v>#REF!</v>
      </c>
      <c r="BC25" s="22">
        <v>0</v>
      </c>
      <c r="BD25" s="22" t="e">
        <f t="shared" si="38"/>
        <v>#REF!</v>
      </c>
      <c r="BE25" s="23" t="e">
        <f>IF(SUMPRODUCT($J$64:BD$64,$J25:BD25)&lt;0.5, "Pending", IF(BD25&lt;0.5, "Complete", "In Progress"))</f>
        <v>#REF!</v>
      </c>
      <c r="BF25" s="22">
        <v>0</v>
      </c>
      <c r="BG25" s="22" t="e">
        <f t="shared" si="39"/>
        <v>#REF!</v>
      </c>
      <c r="BH25" s="23" t="e">
        <f>IF(SUMPRODUCT($J$64:BG$64,$J25:BG25)&lt;0.5, "Pending", IF(BG25&lt;0.5, "Complete", "In Progress"))</f>
        <v>#REF!</v>
      </c>
      <c r="BI25" s="22">
        <v>0</v>
      </c>
      <c r="BJ25" s="22" t="e">
        <f t="shared" si="40"/>
        <v>#REF!</v>
      </c>
      <c r="BK25" s="23" t="e">
        <f>IF(SUMPRODUCT($J$64:BJ$64,$J25:BJ25)&lt;0.5, "Pending", IF(BJ25&lt;0.5, "Complete", "In Progress"))</f>
        <v>#REF!</v>
      </c>
      <c r="BL25" s="22">
        <v>0</v>
      </c>
      <c r="BM25" s="22" t="e">
        <f t="shared" si="41"/>
        <v>#REF!</v>
      </c>
      <c r="BN25" s="23" t="e">
        <f>IF(SUMPRODUCT($J$64:BM$64,$J25:BM25)&lt;0.5, "Pending", IF(BM25&lt;0.5, "Complete", "In Progress"))</f>
        <v>#REF!</v>
      </c>
      <c r="BO25" s="22">
        <v>0</v>
      </c>
      <c r="BP25" s="22" t="e">
        <f t="shared" si="42"/>
        <v>#REF!</v>
      </c>
      <c r="BQ25" s="23" t="e">
        <f>IF(SUMPRODUCT($J$64:BP$64,$J25:BP25)&lt;0.5, "Pending", IF(BP25&lt;0.5, "Complete", "In Progress"))</f>
        <v>#REF!</v>
      </c>
      <c r="BR25" s="22">
        <v>0</v>
      </c>
      <c r="BS25" s="22" t="e">
        <f t="shared" si="43"/>
        <v>#REF!</v>
      </c>
      <c r="BT25" s="23" t="e">
        <f>IF(SUMPRODUCT($J$64:BS$64,$J25:BS25)&lt;0.5, "Pending", IF(BS25&lt;0.5, "Complete", "In Progress"))</f>
        <v>#REF!</v>
      </c>
      <c r="BU25" s="22">
        <v>0</v>
      </c>
      <c r="BV25" s="22" t="e">
        <f t="shared" si="44"/>
        <v>#REF!</v>
      </c>
      <c r="BW25" s="23" t="e">
        <f>IF(SUMPRODUCT($J$64:BV$64,$J25:BV25)&lt;0.5, "Pending", IF(BV25&lt;0.5, "Complete", "In Progress"))</f>
        <v>#REF!</v>
      </c>
      <c r="BX25" s="22">
        <v>0</v>
      </c>
      <c r="BY25" s="22" t="e">
        <f t="shared" si="45"/>
        <v>#REF!</v>
      </c>
      <c r="BZ25" s="23" t="e">
        <f>IF(SUMPRODUCT($J$64:BY$64,$J25:BY25)&lt;0.5, "Pending", IF(BY25&lt;0.5, "Complete", "In Progress"))</f>
        <v>#REF!</v>
      </c>
      <c r="CA25" s="22">
        <v>0</v>
      </c>
      <c r="CB25" s="22" t="e">
        <f t="shared" si="46"/>
        <v>#REF!</v>
      </c>
      <c r="CC25" s="23" t="e">
        <f>IF(SUMPRODUCT($J$64:CB$64,$J25:CB25)&lt;0.5, "Pending", IF(CB25&lt;0.5, "Complete", "In Progress"))</f>
        <v>#REF!</v>
      </c>
      <c r="CD25" s="24"/>
      <c r="CE25" s="25">
        <f>SUMPRODUCT($H$64:AY$64,$H25:AY25)</f>
        <v>0</v>
      </c>
    </row>
    <row r="26" spans="1:83" x14ac:dyDescent="0.25">
      <c r="A26" s="16"/>
      <c r="B26" s="16"/>
      <c r="C26" s="16"/>
      <c r="D26" s="17"/>
      <c r="E26" s="164"/>
      <c r="F26" s="18" t="s">
        <v>132</v>
      </c>
      <c r="G26" s="19" t="str">
        <f t="shared" ca="1" si="0"/>
        <v>Pending</v>
      </c>
      <c r="H26" s="20">
        <v>1</v>
      </c>
      <c r="I26" s="21">
        <v>0</v>
      </c>
      <c r="J26" s="22">
        <v>0</v>
      </c>
      <c r="K26" s="22">
        <f t="shared" si="24"/>
        <v>0</v>
      </c>
      <c r="L26" s="23" t="str">
        <f>IF(SUMPRODUCT($J$64:K$64,$J26:K26)&lt;0.5, "Pending", IF(K26&lt;0.5, "Complete", "In Progress"))</f>
        <v>Pending</v>
      </c>
      <c r="M26" s="22">
        <v>0</v>
      </c>
      <c r="N26" s="22">
        <f t="shared" si="25"/>
        <v>0</v>
      </c>
      <c r="O26" s="23" t="str">
        <f>IF(SUMPRODUCT($J$64:N$64,$J26:N26)&lt;0.5, "Pending", IF(N26&lt;0.5, "Complete", "In Progress"))</f>
        <v>Pending</v>
      </c>
      <c r="P26" s="22">
        <v>0</v>
      </c>
      <c r="Q26" s="22">
        <f t="shared" si="26"/>
        <v>0</v>
      </c>
      <c r="R26" s="23" t="str">
        <f>IF(SUMPRODUCT($J$64:Q$64,$J26:Q26)&lt;0.5, "Pending", IF(Q26&lt;0.5, "Complete", "In Progress"))</f>
        <v>Pending</v>
      </c>
      <c r="S26" s="22">
        <v>0</v>
      </c>
      <c r="T26" s="22">
        <f t="shared" si="27"/>
        <v>0</v>
      </c>
      <c r="U26" s="23" t="str">
        <f>IF(SUMPRODUCT($J$64:T$64,$J26:T26)&lt;0.5, "Pending", IF(T26&lt;0.5, "Complete", "In Progress"))</f>
        <v>Pending</v>
      </c>
      <c r="V26" s="22">
        <v>0</v>
      </c>
      <c r="W26" s="22">
        <f t="shared" si="28"/>
        <v>0</v>
      </c>
      <c r="X26" s="23" t="str">
        <f>IF(SUMPRODUCT($J$64:W$64,$J26:W26)&lt;0.5, "Pending", IF(W26&lt;0.5, "Complete", "In Progress"))</f>
        <v>Pending</v>
      </c>
      <c r="Y26" s="22">
        <v>0</v>
      </c>
      <c r="Z26" s="22">
        <f t="shared" si="29"/>
        <v>0</v>
      </c>
      <c r="AA26" s="23" t="str">
        <f>IF(SUMPRODUCT($J$64:Z$64,$J26:Z26)&lt;0.5, "Pending", IF(Z26&lt;0.5, "Complete", "In Progress"))</f>
        <v>Pending</v>
      </c>
      <c r="AB26" s="22">
        <v>0</v>
      </c>
      <c r="AC26" s="22">
        <f t="shared" si="30"/>
        <v>0</v>
      </c>
      <c r="AD26" s="23" t="str">
        <f>IF(SUMPRODUCT($J$64:AC$64,$J26:AC26)&lt;0.5, "Pending", IF(AC26&lt;0.5, "Complete", "In Progress"))</f>
        <v>Pending</v>
      </c>
      <c r="AE26" s="22">
        <v>0</v>
      </c>
      <c r="AF26" s="22">
        <f t="shared" si="31"/>
        <v>0</v>
      </c>
      <c r="AG26" s="23" t="str">
        <f>IF(SUMPRODUCT($J$64:AF$64,$J26:AF26)&lt;0.5, "Pending", IF(AF26&lt;0.5, "Complete", "In Progress"))</f>
        <v>Pending</v>
      </c>
      <c r="AH26" s="22">
        <v>0</v>
      </c>
      <c r="AI26" s="22">
        <f t="shared" si="32"/>
        <v>0</v>
      </c>
      <c r="AJ26" s="23" t="str">
        <f>IF(SUMPRODUCT($J$64:AI$64,$J26:AI26)&lt;0.5, "Pending", IF(AI26&lt;0.5, "Complete", "In Progress"))</f>
        <v>Pending</v>
      </c>
      <c r="AK26" s="22">
        <v>0</v>
      </c>
      <c r="AL26" s="22">
        <f t="shared" si="33"/>
        <v>0</v>
      </c>
      <c r="AM26" s="23" t="str">
        <f>IF(SUMPRODUCT($J$64:AL$64,$J26:AL26)&lt;0.5, "Pending", IF(AL26&lt;0.5, "Complete", "In Progress"))</f>
        <v>Pending</v>
      </c>
      <c r="AN26" s="22">
        <v>0</v>
      </c>
      <c r="AO26" s="22">
        <f t="shared" si="34"/>
        <v>0</v>
      </c>
      <c r="AP26" s="23" t="str">
        <f>IF(SUMPRODUCT($J$64:AO$64,$J26:AO26)&lt;0.5, "Pending", IF(AO26&lt;0.5, "Complete", "In Progress"))</f>
        <v>Pending</v>
      </c>
      <c r="AQ26" s="22">
        <v>0</v>
      </c>
      <c r="AR26" s="22">
        <f t="shared" si="35"/>
        <v>0</v>
      </c>
      <c r="AS26" s="23" t="str">
        <f>IF(SUMPRODUCT($J$64:AR$64,$J26:AR26)&lt;0.5, "Pending", IF(AR26&lt;0.5, "Complete", "In Progress"))</f>
        <v>Pending</v>
      </c>
      <c r="AT26" s="22">
        <v>0</v>
      </c>
      <c r="AU26" s="22">
        <f t="shared" si="36"/>
        <v>0</v>
      </c>
      <c r="AV26" s="23" t="str">
        <f>IF(SUMPRODUCT($J$64:AU$64,$J26:AU26)&lt;0.5, "Pending", IF(AU26&lt;0.5, "Complete", "In Progress"))</f>
        <v>Pending</v>
      </c>
      <c r="AW26" s="22">
        <v>0</v>
      </c>
      <c r="AX26" s="22">
        <f t="shared" si="37"/>
        <v>0</v>
      </c>
      <c r="AY26" s="23" t="str">
        <f>IF(SUMPRODUCT($J$64:AX$64,$J26:AX26)&lt;0.5, "Pending", IF(AX26&lt;0.5, "Complete", "In Progress"))</f>
        <v>Pending</v>
      </c>
      <c r="AZ26" s="22">
        <v>0</v>
      </c>
      <c r="BA26" s="22" t="e">
        <f>MAX(#REF!-AZ26,0)</f>
        <v>#REF!</v>
      </c>
      <c r="BB26" s="23" t="e">
        <f>IF(SUMPRODUCT($J$64:BA$64,$J26:BA26)&lt;0.5, "Pending", IF(BA26&lt;0.5, "Complete", "In Progress"))</f>
        <v>#REF!</v>
      </c>
      <c r="BC26" s="22">
        <v>0</v>
      </c>
      <c r="BD26" s="22" t="e">
        <f t="shared" si="38"/>
        <v>#REF!</v>
      </c>
      <c r="BE26" s="23" t="e">
        <f>IF(SUMPRODUCT($J$64:BD$64,$J26:BD26)&lt;0.5, "Pending", IF(BD26&lt;0.5, "Complete", "In Progress"))</f>
        <v>#REF!</v>
      </c>
      <c r="BF26" s="22">
        <v>0</v>
      </c>
      <c r="BG26" s="22" t="e">
        <f t="shared" si="39"/>
        <v>#REF!</v>
      </c>
      <c r="BH26" s="23" t="e">
        <f>IF(SUMPRODUCT($J$64:BG$64,$J26:BG26)&lt;0.5, "Pending", IF(BG26&lt;0.5, "Complete", "In Progress"))</f>
        <v>#REF!</v>
      </c>
      <c r="BI26" s="22">
        <v>0</v>
      </c>
      <c r="BJ26" s="22" t="e">
        <f t="shared" si="40"/>
        <v>#REF!</v>
      </c>
      <c r="BK26" s="23" t="e">
        <f>IF(SUMPRODUCT($J$64:BJ$64,$J26:BJ26)&lt;0.5, "Pending", IF(BJ26&lt;0.5, "Complete", "In Progress"))</f>
        <v>#REF!</v>
      </c>
      <c r="BL26" s="22">
        <v>0</v>
      </c>
      <c r="BM26" s="22" t="e">
        <f t="shared" si="41"/>
        <v>#REF!</v>
      </c>
      <c r="BN26" s="23" t="e">
        <f>IF(SUMPRODUCT($J$64:BM$64,$J26:BM26)&lt;0.5, "Pending", IF(BM26&lt;0.5, "Complete", "In Progress"))</f>
        <v>#REF!</v>
      </c>
      <c r="BO26" s="22">
        <v>0</v>
      </c>
      <c r="BP26" s="22" t="e">
        <f t="shared" si="42"/>
        <v>#REF!</v>
      </c>
      <c r="BQ26" s="23" t="e">
        <f>IF(SUMPRODUCT($J$64:BP$64,$J26:BP26)&lt;0.5, "Pending", IF(BP26&lt;0.5, "Complete", "In Progress"))</f>
        <v>#REF!</v>
      </c>
      <c r="BR26" s="22">
        <v>0</v>
      </c>
      <c r="BS26" s="22" t="e">
        <f t="shared" si="43"/>
        <v>#REF!</v>
      </c>
      <c r="BT26" s="23" t="e">
        <f>IF(SUMPRODUCT($J$64:BS$64,$J26:BS26)&lt;0.5, "Pending", IF(BS26&lt;0.5, "Complete", "In Progress"))</f>
        <v>#REF!</v>
      </c>
      <c r="BU26" s="22">
        <v>0</v>
      </c>
      <c r="BV26" s="22" t="e">
        <f t="shared" si="44"/>
        <v>#REF!</v>
      </c>
      <c r="BW26" s="23" t="e">
        <f>IF(SUMPRODUCT($J$64:BV$64,$J26:BV26)&lt;0.5, "Pending", IF(BV26&lt;0.5, "Complete", "In Progress"))</f>
        <v>#REF!</v>
      </c>
      <c r="BX26" s="22">
        <v>0</v>
      </c>
      <c r="BY26" s="22" t="e">
        <f t="shared" si="45"/>
        <v>#REF!</v>
      </c>
      <c r="BZ26" s="23" t="e">
        <f>IF(SUMPRODUCT($J$64:BY$64,$J26:BY26)&lt;0.5, "Pending", IF(BY26&lt;0.5, "Complete", "In Progress"))</f>
        <v>#REF!</v>
      </c>
      <c r="CA26" s="22">
        <v>0</v>
      </c>
      <c r="CB26" s="22" t="e">
        <f t="shared" si="46"/>
        <v>#REF!</v>
      </c>
      <c r="CC26" s="23" t="e">
        <f>IF(SUMPRODUCT($J$64:CB$64,$J26:CB26)&lt;0.5, "Pending", IF(CB26&lt;0.5, "Complete", "In Progress"))</f>
        <v>#REF!</v>
      </c>
      <c r="CD26" s="24"/>
      <c r="CE26" s="25">
        <f>SUMPRODUCT($H$64:AY$64,$H26:AY26)</f>
        <v>0</v>
      </c>
    </row>
    <row r="27" spans="1:83" x14ac:dyDescent="0.25">
      <c r="A27" s="16"/>
      <c r="B27" s="16"/>
      <c r="C27" s="16"/>
      <c r="D27" s="17"/>
      <c r="E27" s="164"/>
      <c r="F27" s="18" t="s">
        <v>132</v>
      </c>
      <c r="G27" s="19" t="str">
        <f t="shared" ca="1" si="0"/>
        <v>Pending</v>
      </c>
      <c r="H27" s="20">
        <v>1</v>
      </c>
      <c r="I27" s="21">
        <v>0</v>
      </c>
      <c r="J27" s="22">
        <v>0</v>
      </c>
      <c r="K27" s="22">
        <f t="shared" si="24"/>
        <v>0</v>
      </c>
      <c r="L27" s="23" t="str">
        <f>IF(SUMPRODUCT($J$64:K$64,$J27:K27)&lt;0.5, "Pending", IF(K27&lt;0.5, "Complete", "In Progress"))</f>
        <v>Pending</v>
      </c>
      <c r="M27" s="22">
        <v>0</v>
      </c>
      <c r="N27" s="22">
        <f t="shared" si="25"/>
        <v>0</v>
      </c>
      <c r="O27" s="23" t="str">
        <f>IF(SUMPRODUCT($J$64:N$64,$J27:N27)&lt;0.5, "Pending", IF(N27&lt;0.5, "Complete", "In Progress"))</f>
        <v>Pending</v>
      </c>
      <c r="P27" s="22">
        <v>0</v>
      </c>
      <c r="Q27" s="22">
        <f t="shared" si="26"/>
        <v>0</v>
      </c>
      <c r="R27" s="23" t="str">
        <f>IF(SUMPRODUCT($J$64:Q$64,$J27:Q27)&lt;0.5, "Pending", IF(Q27&lt;0.5, "Complete", "In Progress"))</f>
        <v>Pending</v>
      </c>
      <c r="S27" s="22">
        <v>0</v>
      </c>
      <c r="T27" s="22">
        <f t="shared" si="27"/>
        <v>0</v>
      </c>
      <c r="U27" s="23" t="str">
        <f>IF(SUMPRODUCT($J$64:T$64,$J27:T27)&lt;0.5, "Pending", IF(T27&lt;0.5, "Complete", "In Progress"))</f>
        <v>Pending</v>
      </c>
      <c r="V27" s="22">
        <v>0</v>
      </c>
      <c r="W27" s="22">
        <f t="shared" si="28"/>
        <v>0</v>
      </c>
      <c r="X27" s="23" t="str">
        <f>IF(SUMPRODUCT($J$64:W$64,$J27:W27)&lt;0.5, "Pending", IF(W27&lt;0.5, "Complete", "In Progress"))</f>
        <v>Pending</v>
      </c>
      <c r="Y27" s="22">
        <v>0</v>
      </c>
      <c r="Z27" s="22">
        <f t="shared" si="29"/>
        <v>0</v>
      </c>
      <c r="AA27" s="23" t="str">
        <f>IF(SUMPRODUCT($J$64:Z$64,$J27:Z27)&lt;0.5, "Pending", IF(Z27&lt;0.5, "Complete", "In Progress"))</f>
        <v>Pending</v>
      </c>
      <c r="AB27" s="22">
        <v>0</v>
      </c>
      <c r="AC27" s="22">
        <f t="shared" si="30"/>
        <v>0</v>
      </c>
      <c r="AD27" s="23" t="str">
        <f>IF(SUMPRODUCT($J$64:AC$64,$J27:AC27)&lt;0.5, "Pending", IF(AC27&lt;0.5, "Complete", "In Progress"))</f>
        <v>Pending</v>
      </c>
      <c r="AE27" s="22">
        <v>0</v>
      </c>
      <c r="AF27" s="22">
        <f t="shared" si="31"/>
        <v>0</v>
      </c>
      <c r="AG27" s="23" t="str">
        <f>IF(SUMPRODUCT($J$64:AF$64,$J27:AF27)&lt;0.5, "Pending", IF(AF27&lt;0.5, "Complete", "In Progress"))</f>
        <v>Pending</v>
      </c>
      <c r="AH27" s="22">
        <v>0</v>
      </c>
      <c r="AI27" s="22">
        <f t="shared" si="32"/>
        <v>0</v>
      </c>
      <c r="AJ27" s="23" t="str">
        <f>IF(SUMPRODUCT($J$64:AI$64,$J27:AI27)&lt;0.5, "Pending", IF(AI27&lt;0.5, "Complete", "In Progress"))</f>
        <v>Pending</v>
      </c>
      <c r="AK27" s="22">
        <v>0</v>
      </c>
      <c r="AL27" s="22">
        <f t="shared" si="33"/>
        <v>0</v>
      </c>
      <c r="AM27" s="23" t="str">
        <f>IF(SUMPRODUCT($J$64:AL$64,$J27:AL27)&lt;0.5, "Pending", IF(AL27&lt;0.5, "Complete", "In Progress"))</f>
        <v>Pending</v>
      </c>
      <c r="AN27" s="22">
        <v>0</v>
      </c>
      <c r="AO27" s="22">
        <f t="shared" si="34"/>
        <v>0</v>
      </c>
      <c r="AP27" s="23" t="str">
        <f>IF(SUMPRODUCT($J$64:AO$64,$J27:AO27)&lt;0.5, "Pending", IF(AO27&lt;0.5, "Complete", "In Progress"))</f>
        <v>Pending</v>
      </c>
      <c r="AQ27" s="22">
        <v>0</v>
      </c>
      <c r="AR27" s="22">
        <f t="shared" si="35"/>
        <v>0</v>
      </c>
      <c r="AS27" s="23" t="str">
        <f>IF(SUMPRODUCT($J$64:AR$64,$J27:AR27)&lt;0.5, "Pending", IF(AR27&lt;0.5, "Complete", "In Progress"))</f>
        <v>Pending</v>
      </c>
      <c r="AT27" s="22">
        <v>0</v>
      </c>
      <c r="AU27" s="22">
        <f t="shared" si="36"/>
        <v>0</v>
      </c>
      <c r="AV27" s="23" t="str">
        <f>IF(SUMPRODUCT($J$64:AU$64,$J27:AU27)&lt;0.5, "Pending", IF(AU27&lt;0.5, "Complete", "In Progress"))</f>
        <v>Pending</v>
      </c>
      <c r="AW27" s="22">
        <v>0</v>
      </c>
      <c r="AX27" s="22">
        <f t="shared" si="37"/>
        <v>0</v>
      </c>
      <c r="AY27" s="23" t="str">
        <f>IF(SUMPRODUCT($J$64:AX$64,$J27:AX27)&lt;0.5, "Pending", IF(AX27&lt;0.5, "Complete", "In Progress"))</f>
        <v>Pending</v>
      </c>
      <c r="AZ27" s="22">
        <v>0</v>
      </c>
      <c r="BA27" s="22" t="e">
        <f>MAX(#REF!-AZ27,0)</f>
        <v>#REF!</v>
      </c>
      <c r="BB27" s="23" t="e">
        <f>IF(SUMPRODUCT($J$64:BA$64,$J27:BA27)&lt;0.5, "Pending", IF(BA27&lt;0.5, "Complete", "In Progress"))</f>
        <v>#REF!</v>
      </c>
      <c r="BC27" s="22">
        <v>0</v>
      </c>
      <c r="BD27" s="22" t="e">
        <f t="shared" si="38"/>
        <v>#REF!</v>
      </c>
      <c r="BE27" s="23" t="e">
        <f>IF(SUMPRODUCT($J$64:BD$64,$J27:BD27)&lt;0.5, "Pending", IF(BD27&lt;0.5, "Complete", "In Progress"))</f>
        <v>#REF!</v>
      </c>
      <c r="BF27" s="22">
        <v>0</v>
      </c>
      <c r="BG27" s="22" t="e">
        <f t="shared" si="39"/>
        <v>#REF!</v>
      </c>
      <c r="BH27" s="23" t="e">
        <f>IF(SUMPRODUCT($J$64:BG$64,$J27:BG27)&lt;0.5, "Pending", IF(BG27&lt;0.5, "Complete", "In Progress"))</f>
        <v>#REF!</v>
      </c>
      <c r="BI27" s="22">
        <v>0</v>
      </c>
      <c r="BJ27" s="22" t="e">
        <f t="shared" si="40"/>
        <v>#REF!</v>
      </c>
      <c r="BK27" s="23" t="e">
        <f>IF(SUMPRODUCT($J$64:BJ$64,$J27:BJ27)&lt;0.5, "Pending", IF(BJ27&lt;0.5, "Complete", "In Progress"))</f>
        <v>#REF!</v>
      </c>
      <c r="BL27" s="22">
        <v>0</v>
      </c>
      <c r="BM27" s="22" t="e">
        <f t="shared" si="41"/>
        <v>#REF!</v>
      </c>
      <c r="BN27" s="23" t="e">
        <f>IF(SUMPRODUCT($J$64:BM$64,$J27:BM27)&lt;0.5, "Pending", IF(BM27&lt;0.5, "Complete", "In Progress"))</f>
        <v>#REF!</v>
      </c>
      <c r="BO27" s="22">
        <v>0</v>
      </c>
      <c r="BP27" s="22" t="e">
        <f t="shared" si="42"/>
        <v>#REF!</v>
      </c>
      <c r="BQ27" s="23" t="e">
        <f>IF(SUMPRODUCT($J$64:BP$64,$J27:BP27)&lt;0.5, "Pending", IF(BP27&lt;0.5, "Complete", "In Progress"))</f>
        <v>#REF!</v>
      </c>
      <c r="BR27" s="22">
        <v>0</v>
      </c>
      <c r="BS27" s="22" t="e">
        <f t="shared" si="43"/>
        <v>#REF!</v>
      </c>
      <c r="BT27" s="23" t="e">
        <f>IF(SUMPRODUCT($J$64:BS$64,$J27:BS27)&lt;0.5, "Pending", IF(BS27&lt;0.5, "Complete", "In Progress"))</f>
        <v>#REF!</v>
      </c>
      <c r="BU27" s="22">
        <v>0</v>
      </c>
      <c r="BV27" s="22" t="e">
        <f t="shared" si="44"/>
        <v>#REF!</v>
      </c>
      <c r="BW27" s="23" t="e">
        <f>IF(SUMPRODUCT($J$64:BV$64,$J27:BV27)&lt;0.5, "Pending", IF(BV27&lt;0.5, "Complete", "In Progress"))</f>
        <v>#REF!</v>
      </c>
      <c r="BX27" s="22">
        <v>0</v>
      </c>
      <c r="BY27" s="22" t="e">
        <f t="shared" si="45"/>
        <v>#REF!</v>
      </c>
      <c r="BZ27" s="23" t="e">
        <f>IF(SUMPRODUCT($J$64:BY$64,$J27:BY27)&lt;0.5, "Pending", IF(BY27&lt;0.5, "Complete", "In Progress"))</f>
        <v>#REF!</v>
      </c>
      <c r="CA27" s="22">
        <v>0</v>
      </c>
      <c r="CB27" s="22" t="e">
        <f t="shared" si="46"/>
        <v>#REF!</v>
      </c>
      <c r="CC27" s="23" t="e">
        <f>IF(SUMPRODUCT($J$64:CB$64,$J27:CB27)&lt;0.5, "Pending", IF(CB27&lt;0.5, "Complete", "In Progress"))</f>
        <v>#REF!</v>
      </c>
      <c r="CD27" s="24"/>
      <c r="CE27" s="25">
        <f>SUMPRODUCT($H$64:AY$64,$H27:AY27)</f>
        <v>0</v>
      </c>
    </row>
    <row r="28" spans="1:83" x14ac:dyDescent="0.25">
      <c r="A28" s="16"/>
      <c r="B28" s="16"/>
      <c r="C28" s="16"/>
      <c r="D28" s="17"/>
      <c r="E28" s="164"/>
      <c r="F28" s="18" t="s">
        <v>132</v>
      </c>
      <c r="G28" s="19" t="str">
        <f t="shared" ca="1" si="0"/>
        <v>Pending</v>
      </c>
      <c r="H28" s="20">
        <v>1</v>
      </c>
      <c r="I28" s="21">
        <v>0</v>
      </c>
      <c r="J28" s="22">
        <v>0</v>
      </c>
      <c r="K28" s="22">
        <f t="shared" si="24"/>
        <v>0</v>
      </c>
      <c r="L28" s="23" t="str">
        <f>IF(SUMPRODUCT($J$64:K$64,$J28:K28)&lt;0.5, "Pending", IF(K28&lt;0.5, "Complete", "In Progress"))</f>
        <v>Pending</v>
      </c>
      <c r="M28" s="22">
        <v>0</v>
      </c>
      <c r="N28" s="22">
        <f t="shared" si="25"/>
        <v>0</v>
      </c>
      <c r="O28" s="23" t="str">
        <f>IF(SUMPRODUCT($J$64:N$64,$J28:N28)&lt;0.5, "Pending", IF(N28&lt;0.5, "Complete", "In Progress"))</f>
        <v>Pending</v>
      </c>
      <c r="P28" s="22">
        <v>0</v>
      </c>
      <c r="Q28" s="22">
        <f t="shared" si="26"/>
        <v>0</v>
      </c>
      <c r="R28" s="23" t="str">
        <f>IF(SUMPRODUCT($J$64:Q$64,$J28:Q28)&lt;0.5, "Pending", IF(Q28&lt;0.5, "Complete", "In Progress"))</f>
        <v>Pending</v>
      </c>
      <c r="S28" s="22">
        <v>0</v>
      </c>
      <c r="T28" s="22">
        <f t="shared" si="27"/>
        <v>0</v>
      </c>
      <c r="U28" s="23" t="str">
        <f>IF(SUMPRODUCT($J$64:T$64,$J28:T28)&lt;0.5, "Pending", IF(T28&lt;0.5, "Complete", "In Progress"))</f>
        <v>Pending</v>
      </c>
      <c r="V28" s="22">
        <v>0</v>
      </c>
      <c r="W28" s="22">
        <f t="shared" si="28"/>
        <v>0</v>
      </c>
      <c r="X28" s="23" t="str">
        <f>IF(SUMPRODUCT($J$64:W$64,$J28:W28)&lt;0.5, "Pending", IF(W28&lt;0.5, "Complete", "In Progress"))</f>
        <v>Pending</v>
      </c>
      <c r="Y28" s="22">
        <v>0</v>
      </c>
      <c r="Z28" s="22">
        <f t="shared" si="29"/>
        <v>0</v>
      </c>
      <c r="AA28" s="23" t="str">
        <f>IF(SUMPRODUCT($J$64:Z$64,$J28:Z28)&lt;0.5, "Pending", IF(Z28&lt;0.5, "Complete", "In Progress"))</f>
        <v>Pending</v>
      </c>
      <c r="AB28" s="22">
        <v>0</v>
      </c>
      <c r="AC28" s="22">
        <f t="shared" si="30"/>
        <v>0</v>
      </c>
      <c r="AD28" s="23" t="str">
        <f>IF(SUMPRODUCT($J$64:AC$64,$J28:AC28)&lt;0.5, "Pending", IF(AC28&lt;0.5, "Complete", "In Progress"))</f>
        <v>Pending</v>
      </c>
      <c r="AE28" s="22">
        <v>0</v>
      </c>
      <c r="AF28" s="22">
        <f t="shared" si="31"/>
        <v>0</v>
      </c>
      <c r="AG28" s="23" t="str">
        <f>IF(SUMPRODUCT($J$64:AF$64,$J28:AF28)&lt;0.5, "Pending", IF(AF28&lt;0.5, "Complete", "In Progress"))</f>
        <v>Pending</v>
      </c>
      <c r="AH28" s="22">
        <v>0</v>
      </c>
      <c r="AI28" s="22">
        <f t="shared" si="32"/>
        <v>0</v>
      </c>
      <c r="AJ28" s="23" t="str">
        <f>IF(SUMPRODUCT($J$64:AI$64,$J28:AI28)&lt;0.5, "Pending", IF(AI28&lt;0.5, "Complete", "In Progress"))</f>
        <v>Pending</v>
      </c>
      <c r="AK28" s="22">
        <v>0</v>
      </c>
      <c r="AL28" s="22">
        <f t="shared" si="33"/>
        <v>0</v>
      </c>
      <c r="AM28" s="23" t="str">
        <f>IF(SUMPRODUCT($J$64:AL$64,$J28:AL28)&lt;0.5, "Pending", IF(AL28&lt;0.5, "Complete", "In Progress"))</f>
        <v>Pending</v>
      </c>
      <c r="AN28" s="22">
        <v>0</v>
      </c>
      <c r="AO28" s="22">
        <f t="shared" si="34"/>
        <v>0</v>
      </c>
      <c r="AP28" s="23" t="str">
        <f>IF(SUMPRODUCT($J$64:AO$64,$J28:AO28)&lt;0.5, "Pending", IF(AO28&lt;0.5, "Complete", "In Progress"))</f>
        <v>Pending</v>
      </c>
      <c r="AQ28" s="22">
        <v>0</v>
      </c>
      <c r="AR28" s="22">
        <f t="shared" si="35"/>
        <v>0</v>
      </c>
      <c r="AS28" s="23" t="str">
        <f>IF(SUMPRODUCT($J$64:AR$64,$J28:AR28)&lt;0.5, "Pending", IF(AR28&lt;0.5, "Complete", "In Progress"))</f>
        <v>Pending</v>
      </c>
      <c r="AT28" s="22">
        <v>0</v>
      </c>
      <c r="AU28" s="22">
        <f t="shared" si="36"/>
        <v>0</v>
      </c>
      <c r="AV28" s="23" t="str">
        <f>IF(SUMPRODUCT($J$64:AU$64,$J28:AU28)&lt;0.5, "Pending", IF(AU28&lt;0.5, "Complete", "In Progress"))</f>
        <v>Pending</v>
      </c>
      <c r="AW28" s="22">
        <v>0</v>
      </c>
      <c r="AX28" s="22">
        <f t="shared" si="37"/>
        <v>0</v>
      </c>
      <c r="AY28" s="23" t="str">
        <f>IF(SUMPRODUCT($J$64:AX$64,$J28:AX28)&lt;0.5, "Pending", IF(AX28&lt;0.5, "Complete", "In Progress"))</f>
        <v>Pending</v>
      </c>
      <c r="AZ28" s="22">
        <v>0</v>
      </c>
      <c r="BA28" s="22" t="e">
        <f>MAX(#REF!-AZ28,0)</f>
        <v>#REF!</v>
      </c>
      <c r="BB28" s="23" t="e">
        <f>IF(SUMPRODUCT($J$64:BA$64,$J28:BA28)&lt;0.5, "Pending", IF(BA28&lt;0.5, "Complete", "In Progress"))</f>
        <v>#REF!</v>
      </c>
      <c r="BC28" s="22">
        <v>0</v>
      </c>
      <c r="BD28" s="22" t="e">
        <f t="shared" si="38"/>
        <v>#REF!</v>
      </c>
      <c r="BE28" s="23" t="e">
        <f>IF(SUMPRODUCT($J$64:BD$64,$J28:BD28)&lt;0.5, "Pending", IF(BD28&lt;0.5, "Complete", "In Progress"))</f>
        <v>#REF!</v>
      </c>
      <c r="BF28" s="22">
        <v>0</v>
      </c>
      <c r="BG28" s="22" t="e">
        <f t="shared" si="39"/>
        <v>#REF!</v>
      </c>
      <c r="BH28" s="23" t="e">
        <f>IF(SUMPRODUCT($J$64:BG$64,$J28:BG28)&lt;0.5, "Pending", IF(BG28&lt;0.5, "Complete", "In Progress"))</f>
        <v>#REF!</v>
      </c>
      <c r="BI28" s="22">
        <v>0</v>
      </c>
      <c r="BJ28" s="22" t="e">
        <f t="shared" si="40"/>
        <v>#REF!</v>
      </c>
      <c r="BK28" s="23" t="e">
        <f>IF(SUMPRODUCT($J$64:BJ$64,$J28:BJ28)&lt;0.5, "Pending", IF(BJ28&lt;0.5, "Complete", "In Progress"))</f>
        <v>#REF!</v>
      </c>
      <c r="BL28" s="22">
        <v>0</v>
      </c>
      <c r="BM28" s="22" t="e">
        <f t="shared" si="41"/>
        <v>#REF!</v>
      </c>
      <c r="BN28" s="23" t="e">
        <f>IF(SUMPRODUCT($J$64:BM$64,$J28:BM28)&lt;0.5, "Pending", IF(BM28&lt;0.5, "Complete", "In Progress"))</f>
        <v>#REF!</v>
      </c>
      <c r="BO28" s="22">
        <v>0</v>
      </c>
      <c r="BP28" s="22" t="e">
        <f t="shared" si="42"/>
        <v>#REF!</v>
      </c>
      <c r="BQ28" s="23" t="e">
        <f>IF(SUMPRODUCT($J$64:BP$64,$J28:BP28)&lt;0.5, "Pending", IF(BP28&lt;0.5, "Complete", "In Progress"))</f>
        <v>#REF!</v>
      </c>
      <c r="BR28" s="22">
        <v>0</v>
      </c>
      <c r="BS28" s="22" t="e">
        <f t="shared" si="43"/>
        <v>#REF!</v>
      </c>
      <c r="BT28" s="23" t="e">
        <f>IF(SUMPRODUCT($J$64:BS$64,$J28:BS28)&lt;0.5, "Pending", IF(BS28&lt;0.5, "Complete", "In Progress"))</f>
        <v>#REF!</v>
      </c>
      <c r="BU28" s="22">
        <v>0</v>
      </c>
      <c r="BV28" s="22" t="e">
        <f t="shared" si="44"/>
        <v>#REF!</v>
      </c>
      <c r="BW28" s="23" t="e">
        <f>IF(SUMPRODUCT($J$64:BV$64,$J28:BV28)&lt;0.5, "Pending", IF(BV28&lt;0.5, "Complete", "In Progress"))</f>
        <v>#REF!</v>
      </c>
      <c r="BX28" s="22">
        <v>0</v>
      </c>
      <c r="BY28" s="22" t="e">
        <f t="shared" si="45"/>
        <v>#REF!</v>
      </c>
      <c r="BZ28" s="23" t="e">
        <f>IF(SUMPRODUCT($J$64:BY$64,$J28:BY28)&lt;0.5, "Pending", IF(BY28&lt;0.5, "Complete", "In Progress"))</f>
        <v>#REF!</v>
      </c>
      <c r="CA28" s="22">
        <v>0</v>
      </c>
      <c r="CB28" s="22" t="e">
        <f t="shared" si="46"/>
        <v>#REF!</v>
      </c>
      <c r="CC28" s="23" t="e">
        <f>IF(SUMPRODUCT($J$64:CB$64,$J28:CB28)&lt;0.5, "Pending", IF(CB28&lt;0.5, "Complete", "In Progress"))</f>
        <v>#REF!</v>
      </c>
      <c r="CD28" s="24"/>
      <c r="CE28" s="25">
        <f>SUMPRODUCT($H$64:AY$64,$H28:AY28)</f>
        <v>0</v>
      </c>
    </row>
    <row r="29" spans="1:83" x14ac:dyDescent="0.25">
      <c r="A29" s="16"/>
      <c r="B29" s="16"/>
      <c r="C29" s="16"/>
      <c r="D29" s="17"/>
      <c r="E29" s="164"/>
      <c r="F29" s="18" t="s">
        <v>132</v>
      </c>
      <c r="G29" s="19" t="str">
        <f t="shared" ca="1" si="0"/>
        <v>Pending</v>
      </c>
      <c r="H29" s="20">
        <v>1</v>
      </c>
      <c r="I29" s="21">
        <v>0</v>
      </c>
      <c r="J29" s="22">
        <v>0</v>
      </c>
      <c r="K29" s="22">
        <f t="shared" si="24"/>
        <v>0</v>
      </c>
      <c r="L29" s="23" t="str">
        <f>IF(SUMPRODUCT($J$64:K$64,$J29:K29)&lt;0.5, "Pending", IF(K29&lt;0.5, "Complete", "In Progress"))</f>
        <v>Pending</v>
      </c>
      <c r="M29" s="22">
        <v>0</v>
      </c>
      <c r="N29" s="22">
        <f t="shared" si="25"/>
        <v>0</v>
      </c>
      <c r="O29" s="23" t="str">
        <f>IF(SUMPRODUCT($J$64:N$64,$J29:N29)&lt;0.5, "Pending", IF(N29&lt;0.5, "Complete", "In Progress"))</f>
        <v>Pending</v>
      </c>
      <c r="P29" s="22">
        <v>0</v>
      </c>
      <c r="Q29" s="22">
        <f t="shared" si="26"/>
        <v>0</v>
      </c>
      <c r="R29" s="23" t="str">
        <f>IF(SUMPRODUCT($J$64:Q$64,$J29:Q29)&lt;0.5, "Pending", IF(Q29&lt;0.5, "Complete", "In Progress"))</f>
        <v>Pending</v>
      </c>
      <c r="S29" s="22">
        <v>0</v>
      </c>
      <c r="T29" s="22">
        <f t="shared" si="27"/>
        <v>0</v>
      </c>
      <c r="U29" s="23" t="str">
        <f>IF(SUMPRODUCT($J$64:T$64,$J29:T29)&lt;0.5, "Pending", IF(T29&lt;0.5, "Complete", "In Progress"))</f>
        <v>Pending</v>
      </c>
      <c r="V29" s="22">
        <v>0</v>
      </c>
      <c r="W29" s="22">
        <f t="shared" si="28"/>
        <v>0</v>
      </c>
      <c r="X29" s="23" t="str">
        <f>IF(SUMPRODUCT($J$64:W$64,$J29:W29)&lt;0.5, "Pending", IF(W29&lt;0.5, "Complete", "In Progress"))</f>
        <v>Pending</v>
      </c>
      <c r="Y29" s="22">
        <v>0</v>
      </c>
      <c r="Z29" s="22">
        <f t="shared" si="29"/>
        <v>0</v>
      </c>
      <c r="AA29" s="23" t="str">
        <f>IF(SUMPRODUCT($J$64:Z$64,$J29:Z29)&lt;0.5, "Pending", IF(Z29&lt;0.5, "Complete", "In Progress"))</f>
        <v>Pending</v>
      </c>
      <c r="AB29" s="22">
        <v>0</v>
      </c>
      <c r="AC29" s="22">
        <f t="shared" si="30"/>
        <v>0</v>
      </c>
      <c r="AD29" s="23" t="str">
        <f>IF(SUMPRODUCT($J$64:AC$64,$J29:AC29)&lt;0.5, "Pending", IF(AC29&lt;0.5, "Complete", "In Progress"))</f>
        <v>Pending</v>
      </c>
      <c r="AE29" s="22">
        <v>0</v>
      </c>
      <c r="AF29" s="22">
        <f t="shared" si="31"/>
        <v>0</v>
      </c>
      <c r="AG29" s="23" t="str">
        <f>IF(SUMPRODUCT($J$64:AF$64,$J29:AF29)&lt;0.5, "Pending", IF(AF29&lt;0.5, "Complete", "In Progress"))</f>
        <v>Pending</v>
      </c>
      <c r="AH29" s="22">
        <v>0</v>
      </c>
      <c r="AI29" s="22">
        <f t="shared" si="32"/>
        <v>0</v>
      </c>
      <c r="AJ29" s="23" t="str">
        <f>IF(SUMPRODUCT($J$64:AI$64,$J29:AI29)&lt;0.5, "Pending", IF(AI29&lt;0.5, "Complete", "In Progress"))</f>
        <v>Pending</v>
      </c>
      <c r="AK29" s="22">
        <v>0</v>
      </c>
      <c r="AL29" s="22">
        <f t="shared" si="33"/>
        <v>0</v>
      </c>
      <c r="AM29" s="23" t="str">
        <f>IF(SUMPRODUCT($J$64:AL$64,$J29:AL29)&lt;0.5, "Pending", IF(AL29&lt;0.5, "Complete", "In Progress"))</f>
        <v>Pending</v>
      </c>
      <c r="AN29" s="22">
        <v>0</v>
      </c>
      <c r="AO29" s="22">
        <f t="shared" si="34"/>
        <v>0</v>
      </c>
      <c r="AP29" s="23" t="str">
        <f>IF(SUMPRODUCT($J$64:AO$64,$J29:AO29)&lt;0.5, "Pending", IF(AO29&lt;0.5, "Complete", "In Progress"))</f>
        <v>Pending</v>
      </c>
      <c r="AQ29" s="22">
        <v>0</v>
      </c>
      <c r="AR29" s="22">
        <f t="shared" si="35"/>
        <v>0</v>
      </c>
      <c r="AS29" s="23" t="str">
        <f>IF(SUMPRODUCT($J$64:AR$64,$J29:AR29)&lt;0.5, "Pending", IF(AR29&lt;0.5, "Complete", "In Progress"))</f>
        <v>Pending</v>
      </c>
      <c r="AT29" s="22">
        <v>0</v>
      </c>
      <c r="AU29" s="22">
        <f t="shared" si="36"/>
        <v>0</v>
      </c>
      <c r="AV29" s="23" t="str">
        <f>IF(SUMPRODUCT($J$64:AU$64,$J29:AU29)&lt;0.5, "Pending", IF(AU29&lt;0.5, "Complete", "In Progress"))</f>
        <v>Pending</v>
      </c>
      <c r="AW29" s="22">
        <v>0</v>
      </c>
      <c r="AX29" s="22">
        <f t="shared" si="37"/>
        <v>0</v>
      </c>
      <c r="AY29" s="23" t="str">
        <f>IF(SUMPRODUCT($J$64:AX$64,$J29:AX29)&lt;0.5, "Pending", IF(AX29&lt;0.5, "Complete", "In Progress"))</f>
        <v>Pending</v>
      </c>
      <c r="AZ29" s="22">
        <v>0</v>
      </c>
      <c r="BA29" s="22" t="e">
        <f>MAX(#REF!-AZ29,0)</f>
        <v>#REF!</v>
      </c>
      <c r="BB29" s="23" t="e">
        <f>IF(SUMPRODUCT($J$64:BA$64,$J29:BA29)&lt;0.5, "Pending", IF(BA29&lt;0.5, "Complete", "In Progress"))</f>
        <v>#REF!</v>
      </c>
      <c r="BC29" s="22">
        <v>0</v>
      </c>
      <c r="BD29" s="22" t="e">
        <f t="shared" si="38"/>
        <v>#REF!</v>
      </c>
      <c r="BE29" s="23" t="e">
        <f>IF(SUMPRODUCT($J$64:BD$64,$J29:BD29)&lt;0.5, "Pending", IF(BD29&lt;0.5, "Complete", "In Progress"))</f>
        <v>#REF!</v>
      </c>
      <c r="BF29" s="22">
        <v>0</v>
      </c>
      <c r="BG29" s="22" t="e">
        <f t="shared" si="39"/>
        <v>#REF!</v>
      </c>
      <c r="BH29" s="23" t="e">
        <f>IF(SUMPRODUCT($J$64:BG$64,$J29:BG29)&lt;0.5, "Pending", IF(BG29&lt;0.5, "Complete", "In Progress"))</f>
        <v>#REF!</v>
      </c>
      <c r="BI29" s="22">
        <v>0</v>
      </c>
      <c r="BJ29" s="22" t="e">
        <f t="shared" si="40"/>
        <v>#REF!</v>
      </c>
      <c r="BK29" s="23" t="e">
        <f>IF(SUMPRODUCT($J$64:BJ$64,$J29:BJ29)&lt;0.5, "Pending", IF(BJ29&lt;0.5, "Complete", "In Progress"))</f>
        <v>#REF!</v>
      </c>
      <c r="BL29" s="22">
        <v>0</v>
      </c>
      <c r="BM29" s="22" t="e">
        <f t="shared" si="41"/>
        <v>#REF!</v>
      </c>
      <c r="BN29" s="23" t="e">
        <f>IF(SUMPRODUCT($J$64:BM$64,$J29:BM29)&lt;0.5, "Pending", IF(BM29&lt;0.5, "Complete", "In Progress"))</f>
        <v>#REF!</v>
      </c>
      <c r="BO29" s="22">
        <v>0</v>
      </c>
      <c r="BP29" s="22" t="e">
        <f t="shared" si="42"/>
        <v>#REF!</v>
      </c>
      <c r="BQ29" s="23" t="e">
        <f>IF(SUMPRODUCT($J$64:BP$64,$J29:BP29)&lt;0.5, "Pending", IF(BP29&lt;0.5, "Complete", "In Progress"))</f>
        <v>#REF!</v>
      </c>
      <c r="BR29" s="22">
        <v>0</v>
      </c>
      <c r="BS29" s="22" t="e">
        <f t="shared" si="43"/>
        <v>#REF!</v>
      </c>
      <c r="BT29" s="23" t="e">
        <f>IF(SUMPRODUCT($J$64:BS$64,$J29:BS29)&lt;0.5, "Pending", IF(BS29&lt;0.5, "Complete", "In Progress"))</f>
        <v>#REF!</v>
      </c>
      <c r="BU29" s="22">
        <v>0</v>
      </c>
      <c r="BV29" s="22" t="e">
        <f t="shared" si="44"/>
        <v>#REF!</v>
      </c>
      <c r="BW29" s="23" t="e">
        <f>IF(SUMPRODUCT($J$64:BV$64,$J29:BV29)&lt;0.5, "Pending", IF(BV29&lt;0.5, "Complete", "In Progress"))</f>
        <v>#REF!</v>
      </c>
      <c r="BX29" s="22">
        <v>0</v>
      </c>
      <c r="BY29" s="22" t="e">
        <f t="shared" si="45"/>
        <v>#REF!</v>
      </c>
      <c r="BZ29" s="23" t="e">
        <f>IF(SUMPRODUCT($J$64:BY$64,$J29:BY29)&lt;0.5, "Pending", IF(BY29&lt;0.5, "Complete", "In Progress"))</f>
        <v>#REF!</v>
      </c>
      <c r="CA29" s="22">
        <v>0</v>
      </c>
      <c r="CB29" s="22" t="e">
        <f t="shared" si="46"/>
        <v>#REF!</v>
      </c>
      <c r="CC29" s="23" t="e">
        <f>IF(SUMPRODUCT($J$64:CB$64,$J29:CB29)&lt;0.5, "Pending", IF(CB29&lt;0.5, "Complete", "In Progress"))</f>
        <v>#REF!</v>
      </c>
      <c r="CD29" s="24"/>
      <c r="CE29" s="25">
        <f>SUMPRODUCT($H$64:AY$64,$H29:AY29)</f>
        <v>0</v>
      </c>
    </row>
    <row r="30" spans="1:83" x14ac:dyDescent="0.25">
      <c r="A30" s="16"/>
      <c r="B30" s="16"/>
      <c r="C30" s="16"/>
      <c r="D30" s="17"/>
      <c r="E30" s="164"/>
      <c r="F30" s="18" t="s">
        <v>132</v>
      </c>
      <c r="G30" s="19" t="str">
        <f t="shared" ca="1" si="0"/>
        <v>Pending</v>
      </c>
      <c r="H30" s="20">
        <v>1</v>
      </c>
      <c r="I30" s="21">
        <v>0</v>
      </c>
      <c r="J30" s="22">
        <v>0</v>
      </c>
      <c r="K30" s="22">
        <f t="shared" si="24"/>
        <v>0</v>
      </c>
      <c r="L30" s="23" t="str">
        <f>IF(SUMPRODUCT($J$64:K$64,$J30:K30)&lt;0.5, "Pending", IF(K30&lt;0.5, "Complete", "In Progress"))</f>
        <v>Pending</v>
      </c>
      <c r="M30" s="22">
        <v>0</v>
      </c>
      <c r="N30" s="22">
        <f t="shared" si="25"/>
        <v>0</v>
      </c>
      <c r="O30" s="23" t="str">
        <f>IF(SUMPRODUCT($J$64:N$64,$J30:N30)&lt;0.5, "Pending", IF(N30&lt;0.5, "Complete", "In Progress"))</f>
        <v>Pending</v>
      </c>
      <c r="P30" s="22">
        <v>0</v>
      </c>
      <c r="Q30" s="22">
        <f t="shared" si="26"/>
        <v>0</v>
      </c>
      <c r="R30" s="23" t="str">
        <f>IF(SUMPRODUCT($J$64:Q$64,$J30:Q30)&lt;0.5, "Pending", IF(Q30&lt;0.5, "Complete", "In Progress"))</f>
        <v>Pending</v>
      </c>
      <c r="S30" s="22">
        <v>0</v>
      </c>
      <c r="T30" s="22">
        <f t="shared" si="27"/>
        <v>0</v>
      </c>
      <c r="U30" s="23" t="str">
        <f>IF(SUMPRODUCT($J$64:T$64,$J30:T30)&lt;0.5, "Pending", IF(T30&lt;0.5, "Complete", "In Progress"))</f>
        <v>Pending</v>
      </c>
      <c r="V30" s="22">
        <v>0</v>
      </c>
      <c r="W30" s="22">
        <f t="shared" si="28"/>
        <v>0</v>
      </c>
      <c r="X30" s="23" t="str">
        <f>IF(SUMPRODUCT($J$64:W$64,$J30:W30)&lt;0.5, "Pending", IF(W30&lt;0.5, "Complete", "In Progress"))</f>
        <v>Pending</v>
      </c>
      <c r="Y30" s="22">
        <v>0</v>
      </c>
      <c r="Z30" s="22">
        <f t="shared" si="29"/>
        <v>0</v>
      </c>
      <c r="AA30" s="23" t="str">
        <f>IF(SUMPRODUCT($J$64:Z$64,$J30:Z30)&lt;0.5, "Pending", IF(Z30&lt;0.5, "Complete", "In Progress"))</f>
        <v>Pending</v>
      </c>
      <c r="AB30" s="22">
        <v>0</v>
      </c>
      <c r="AC30" s="22">
        <f t="shared" si="30"/>
        <v>0</v>
      </c>
      <c r="AD30" s="23" t="str">
        <f>IF(SUMPRODUCT($J$64:AC$64,$J30:AC30)&lt;0.5, "Pending", IF(AC30&lt;0.5, "Complete", "In Progress"))</f>
        <v>Pending</v>
      </c>
      <c r="AE30" s="22">
        <v>0</v>
      </c>
      <c r="AF30" s="22">
        <f t="shared" si="31"/>
        <v>0</v>
      </c>
      <c r="AG30" s="23" t="str">
        <f>IF(SUMPRODUCT($J$64:AF$64,$J30:AF30)&lt;0.5, "Pending", IF(AF30&lt;0.5, "Complete", "In Progress"))</f>
        <v>Pending</v>
      </c>
      <c r="AH30" s="22">
        <v>0</v>
      </c>
      <c r="AI30" s="22">
        <f t="shared" si="32"/>
        <v>0</v>
      </c>
      <c r="AJ30" s="23" t="str">
        <f>IF(SUMPRODUCT($J$64:AI$64,$J30:AI30)&lt;0.5, "Pending", IF(AI30&lt;0.5, "Complete", "In Progress"))</f>
        <v>Pending</v>
      </c>
      <c r="AK30" s="22">
        <v>0</v>
      </c>
      <c r="AL30" s="22">
        <f t="shared" si="33"/>
        <v>0</v>
      </c>
      <c r="AM30" s="23" t="str">
        <f>IF(SUMPRODUCT($J$64:AL$64,$J30:AL30)&lt;0.5, "Pending", IF(AL30&lt;0.5, "Complete", "In Progress"))</f>
        <v>Pending</v>
      </c>
      <c r="AN30" s="22">
        <v>0</v>
      </c>
      <c r="AO30" s="22">
        <f t="shared" si="34"/>
        <v>0</v>
      </c>
      <c r="AP30" s="23" t="str">
        <f>IF(SUMPRODUCT($J$64:AO$64,$J30:AO30)&lt;0.5, "Pending", IF(AO30&lt;0.5, "Complete", "In Progress"))</f>
        <v>Pending</v>
      </c>
      <c r="AQ30" s="22">
        <v>0</v>
      </c>
      <c r="AR30" s="22">
        <f t="shared" si="35"/>
        <v>0</v>
      </c>
      <c r="AS30" s="23" t="str">
        <f>IF(SUMPRODUCT($J$64:AR$64,$J30:AR30)&lt;0.5, "Pending", IF(AR30&lt;0.5, "Complete", "In Progress"))</f>
        <v>Pending</v>
      </c>
      <c r="AT30" s="22">
        <v>0</v>
      </c>
      <c r="AU30" s="22">
        <f t="shared" si="36"/>
        <v>0</v>
      </c>
      <c r="AV30" s="23" t="str">
        <f>IF(SUMPRODUCT($J$64:AU$64,$J30:AU30)&lt;0.5, "Pending", IF(AU30&lt;0.5, "Complete", "In Progress"))</f>
        <v>Pending</v>
      </c>
      <c r="AW30" s="22">
        <v>0</v>
      </c>
      <c r="AX30" s="22">
        <f t="shared" si="37"/>
        <v>0</v>
      </c>
      <c r="AY30" s="23" t="str">
        <f>IF(SUMPRODUCT($J$64:AX$64,$J30:AX30)&lt;0.5, "Pending", IF(AX30&lt;0.5, "Complete", "In Progress"))</f>
        <v>Pending</v>
      </c>
      <c r="AZ30" s="22">
        <v>0</v>
      </c>
      <c r="BA30" s="22" t="e">
        <f>MAX(#REF!-AZ30,0)</f>
        <v>#REF!</v>
      </c>
      <c r="BB30" s="23" t="e">
        <f>IF(SUMPRODUCT($J$64:BA$64,$J30:BA30)&lt;0.5, "Pending", IF(BA30&lt;0.5, "Complete", "In Progress"))</f>
        <v>#REF!</v>
      </c>
      <c r="BC30" s="22">
        <v>0</v>
      </c>
      <c r="BD30" s="22" t="e">
        <f t="shared" si="38"/>
        <v>#REF!</v>
      </c>
      <c r="BE30" s="23" t="e">
        <f>IF(SUMPRODUCT($J$64:BD$64,$J30:BD30)&lt;0.5, "Pending", IF(BD30&lt;0.5, "Complete", "In Progress"))</f>
        <v>#REF!</v>
      </c>
      <c r="BF30" s="22">
        <v>0</v>
      </c>
      <c r="BG30" s="22" t="e">
        <f t="shared" si="39"/>
        <v>#REF!</v>
      </c>
      <c r="BH30" s="23" t="e">
        <f>IF(SUMPRODUCT($J$64:BG$64,$J30:BG30)&lt;0.5, "Pending", IF(BG30&lt;0.5, "Complete", "In Progress"))</f>
        <v>#REF!</v>
      </c>
      <c r="BI30" s="22">
        <v>0</v>
      </c>
      <c r="BJ30" s="22" t="e">
        <f t="shared" si="40"/>
        <v>#REF!</v>
      </c>
      <c r="BK30" s="23" t="e">
        <f>IF(SUMPRODUCT($J$64:BJ$64,$J30:BJ30)&lt;0.5, "Pending", IF(BJ30&lt;0.5, "Complete", "In Progress"))</f>
        <v>#REF!</v>
      </c>
      <c r="BL30" s="22">
        <v>0</v>
      </c>
      <c r="BM30" s="22" t="e">
        <f t="shared" si="41"/>
        <v>#REF!</v>
      </c>
      <c r="BN30" s="23" t="e">
        <f>IF(SUMPRODUCT($J$64:BM$64,$J30:BM30)&lt;0.5, "Pending", IF(BM30&lt;0.5, "Complete", "In Progress"))</f>
        <v>#REF!</v>
      </c>
      <c r="BO30" s="22">
        <v>0</v>
      </c>
      <c r="BP30" s="22" t="e">
        <f t="shared" si="42"/>
        <v>#REF!</v>
      </c>
      <c r="BQ30" s="23" t="e">
        <f>IF(SUMPRODUCT($J$64:BP$64,$J30:BP30)&lt;0.5, "Pending", IF(BP30&lt;0.5, "Complete", "In Progress"))</f>
        <v>#REF!</v>
      </c>
      <c r="BR30" s="22">
        <v>0</v>
      </c>
      <c r="BS30" s="22" t="e">
        <f t="shared" si="43"/>
        <v>#REF!</v>
      </c>
      <c r="BT30" s="23" t="e">
        <f>IF(SUMPRODUCT($J$64:BS$64,$J30:BS30)&lt;0.5, "Pending", IF(BS30&lt;0.5, "Complete", "In Progress"))</f>
        <v>#REF!</v>
      </c>
      <c r="BU30" s="22">
        <v>0</v>
      </c>
      <c r="BV30" s="22" t="e">
        <f t="shared" si="44"/>
        <v>#REF!</v>
      </c>
      <c r="BW30" s="23" t="e">
        <f>IF(SUMPRODUCT($J$64:BV$64,$J30:BV30)&lt;0.5, "Pending", IF(BV30&lt;0.5, "Complete", "In Progress"))</f>
        <v>#REF!</v>
      </c>
      <c r="BX30" s="22">
        <v>0</v>
      </c>
      <c r="BY30" s="22" t="e">
        <f t="shared" si="45"/>
        <v>#REF!</v>
      </c>
      <c r="BZ30" s="23" t="e">
        <f>IF(SUMPRODUCT($J$64:BY$64,$J30:BY30)&lt;0.5, "Pending", IF(BY30&lt;0.5, "Complete", "In Progress"))</f>
        <v>#REF!</v>
      </c>
      <c r="CA30" s="22">
        <v>0</v>
      </c>
      <c r="CB30" s="22" t="e">
        <f t="shared" si="46"/>
        <v>#REF!</v>
      </c>
      <c r="CC30" s="23" t="e">
        <f>IF(SUMPRODUCT($J$64:CB$64,$J30:CB30)&lt;0.5, "Pending", IF(CB30&lt;0.5, "Complete", "In Progress"))</f>
        <v>#REF!</v>
      </c>
      <c r="CD30" s="24"/>
      <c r="CE30" s="25">
        <f>SUMPRODUCT($H$64:AY$64,$H30:AY30)</f>
        <v>0</v>
      </c>
    </row>
    <row r="31" spans="1:83" x14ac:dyDescent="0.25">
      <c r="A31" s="16"/>
      <c r="B31" s="16"/>
      <c r="C31" s="16"/>
      <c r="D31" s="17"/>
      <c r="E31" s="164"/>
      <c r="F31" s="18" t="s">
        <v>132</v>
      </c>
      <c r="G31" s="19" t="str">
        <f t="shared" ca="1" si="0"/>
        <v>Pending</v>
      </c>
      <c r="H31" s="20">
        <v>1</v>
      </c>
      <c r="I31" s="21">
        <v>0</v>
      </c>
      <c r="J31" s="22">
        <v>0</v>
      </c>
      <c r="K31" s="22">
        <f t="shared" si="24"/>
        <v>0</v>
      </c>
      <c r="L31" s="23" t="str">
        <f>IF(SUMPRODUCT($J$64:K$64,$J31:K31)&lt;0.5, "Pending", IF(K31&lt;0.5, "Complete", "In Progress"))</f>
        <v>Pending</v>
      </c>
      <c r="M31" s="22">
        <v>0</v>
      </c>
      <c r="N31" s="22">
        <f t="shared" si="25"/>
        <v>0</v>
      </c>
      <c r="O31" s="23" t="str">
        <f>IF(SUMPRODUCT($J$64:N$64,$J31:N31)&lt;0.5, "Pending", IF(N31&lt;0.5, "Complete", "In Progress"))</f>
        <v>Pending</v>
      </c>
      <c r="P31" s="22">
        <v>0</v>
      </c>
      <c r="Q31" s="22">
        <f t="shared" si="26"/>
        <v>0</v>
      </c>
      <c r="R31" s="23" t="str">
        <f>IF(SUMPRODUCT($J$64:Q$64,$J31:Q31)&lt;0.5, "Pending", IF(Q31&lt;0.5, "Complete", "In Progress"))</f>
        <v>Pending</v>
      </c>
      <c r="S31" s="22">
        <v>0</v>
      </c>
      <c r="T31" s="22">
        <f t="shared" si="27"/>
        <v>0</v>
      </c>
      <c r="U31" s="23" t="str">
        <f>IF(SUMPRODUCT($J$64:T$64,$J31:T31)&lt;0.5, "Pending", IF(T31&lt;0.5, "Complete", "In Progress"))</f>
        <v>Pending</v>
      </c>
      <c r="V31" s="22">
        <v>0</v>
      </c>
      <c r="W31" s="22">
        <f t="shared" si="28"/>
        <v>0</v>
      </c>
      <c r="X31" s="23" t="str">
        <f>IF(SUMPRODUCT($J$64:W$64,$J31:W31)&lt;0.5, "Pending", IF(W31&lt;0.5, "Complete", "In Progress"))</f>
        <v>Pending</v>
      </c>
      <c r="Y31" s="22">
        <v>0</v>
      </c>
      <c r="Z31" s="22">
        <f t="shared" si="29"/>
        <v>0</v>
      </c>
      <c r="AA31" s="23" t="str">
        <f>IF(SUMPRODUCT($J$64:Z$64,$J31:Z31)&lt;0.5, "Pending", IF(Z31&lt;0.5, "Complete", "In Progress"))</f>
        <v>Pending</v>
      </c>
      <c r="AB31" s="22">
        <v>0</v>
      </c>
      <c r="AC31" s="22">
        <f t="shared" si="30"/>
        <v>0</v>
      </c>
      <c r="AD31" s="23" t="str">
        <f>IF(SUMPRODUCT($J$64:AC$64,$J31:AC31)&lt;0.5, "Pending", IF(AC31&lt;0.5, "Complete", "In Progress"))</f>
        <v>Pending</v>
      </c>
      <c r="AE31" s="22">
        <v>0</v>
      </c>
      <c r="AF31" s="22">
        <f t="shared" si="31"/>
        <v>0</v>
      </c>
      <c r="AG31" s="23" t="str">
        <f>IF(SUMPRODUCT($J$64:AF$64,$J31:AF31)&lt;0.5, "Pending", IF(AF31&lt;0.5, "Complete", "In Progress"))</f>
        <v>Pending</v>
      </c>
      <c r="AH31" s="22">
        <v>0</v>
      </c>
      <c r="AI31" s="22">
        <f t="shared" si="32"/>
        <v>0</v>
      </c>
      <c r="AJ31" s="23" t="str">
        <f>IF(SUMPRODUCT($J$64:AI$64,$J31:AI31)&lt;0.5, "Pending", IF(AI31&lt;0.5, "Complete", "In Progress"))</f>
        <v>Pending</v>
      </c>
      <c r="AK31" s="22">
        <v>0</v>
      </c>
      <c r="AL31" s="22">
        <f t="shared" si="33"/>
        <v>0</v>
      </c>
      <c r="AM31" s="23" t="str">
        <f>IF(SUMPRODUCT($J$64:AL$64,$J31:AL31)&lt;0.5, "Pending", IF(AL31&lt;0.5, "Complete", "In Progress"))</f>
        <v>Pending</v>
      </c>
      <c r="AN31" s="22">
        <v>0</v>
      </c>
      <c r="AO31" s="22">
        <f t="shared" si="34"/>
        <v>0</v>
      </c>
      <c r="AP31" s="23" t="str">
        <f>IF(SUMPRODUCT($J$64:AO$64,$J31:AO31)&lt;0.5, "Pending", IF(AO31&lt;0.5, "Complete", "In Progress"))</f>
        <v>Pending</v>
      </c>
      <c r="AQ31" s="22">
        <v>0</v>
      </c>
      <c r="AR31" s="22">
        <f t="shared" si="35"/>
        <v>0</v>
      </c>
      <c r="AS31" s="23" t="str">
        <f>IF(SUMPRODUCT($J$64:AR$64,$J31:AR31)&lt;0.5, "Pending", IF(AR31&lt;0.5, "Complete", "In Progress"))</f>
        <v>Pending</v>
      </c>
      <c r="AT31" s="22">
        <v>0</v>
      </c>
      <c r="AU31" s="22">
        <f t="shared" si="36"/>
        <v>0</v>
      </c>
      <c r="AV31" s="23" t="str">
        <f>IF(SUMPRODUCT($J$64:AU$64,$J31:AU31)&lt;0.5, "Pending", IF(AU31&lt;0.5, "Complete", "In Progress"))</f>
        <v>Pending</v>
      </c>
      <c r="AW31" s="22">
        <v>0</v>
      </c>
      <c r="AX31" s="22">
        <f t="shared" si="37"/>
        <v>0</v>
      </c>
      <c r="AY31" s="23" t="str">
        <f>IF(SUMPRODUCT($J$64:AX$64,$J31:AX31)&lt;0.5, "Pending", IF(AX31&lt;0.5, "Complete", "In Progress"))</f>
        <v>Pending</v>
      </c>
      <c r="AZ31" s="22">
        <v>0</v>
      </c>
      <c r="BA31" s="22" t="e">
        <f>MAX(#REF!-AZ31,0)</f>
        <v>#REF!</v>
      </c>
      <c r="BB31" s="23" t="e">
        <f>IF(SUMPRODUCT($J$64:BA$64,$J31:BA31)&lt;0.5, "Pending", IF(BA31&lt;0.5, "Complete", "In Progress"))</f>
        <v>#REF!</v>
      </c>
      <c r="BC31" s="22">
        <v>0</v>
      </c>
      <c r="BD31" s="22" t="e">
        <f t="shared" si="38"/>
        <v>#REF!</v>
      </c>
      <c r="BE31" s="23" t="e">
        <f>IF(SUMPRODUCT($J$64:BD$64,$J31:BD31)&lt;0.5, "Pending", IF(BD31&lt;0.5, "Complete", "In Progress"))</f>
        <v>#REF!</v>
      </c>
      <c r="BF31" s="22">
        <v>0</v>
      </c>
      <c r="BG31" s="22" t="e">
        <f t="shared" si="39"/>
        <v>#REF!</v>
      </c>
      <c r="BH31" s="23" t="e">
        <f>IF(SUMPRODUCT($J$64:BG$64,$J31:BG31)&lt;0.5, "Pending", IF(BG31&lt;0.5, "Complete", "In Progress"))</f>
        <v>#REF!</v>
      </c>
      <c r="BI31" s="22">
        <v>0</v>
      </c>
      <c r="BJ31" s="22" t="e">
        <f t="shared" si="40"/>
        <v>#REF!</v>
      </c>
      <c r="BK31" s="23" t="e">
        <f>IF(SUMPRODUCT($J$64:BJ$64,$J31:BJ31)&lt;0.5, "Pending", IF(BJ31&lt;0.5, "Complete", "In Progress"))</f>
        <v>#REF!</v>
      </c>
      <c r="BL31" s="22">
        <v>0</v>
      </c>
      <c r="BM31" s="22" t="e">
        <f t="shared" si="41"/>
        <v>#REF!</v>
      </c>
      <c r="BN31" s="23" t="e">
        <f>IF(SUMPRODUCT($J$64:BM$64,$J31:BM31)&lt;0.5, "Pending", IF(BM31&lt;0.5, "Complete", "In Progress"))</f>
        <v>#REF!</v>
      </c>
      <c r="BO31" s="22">
        <v>0</v>
      </c>
      <c r="BP31" s="22" t="e">
        <f t="shared" si="42"/>
        <v>#REF!</v>
      </c>
      <c r="BQ31" s="23" t="e">
        <f>IF(SUMPRODUCT($J$64:BP$64,$J31:BP31)&lt;0.5, "Pending", IF(BP31&lt;0.5, "Complete", "In Progress"))</f>
        <v>#REF!</v>
      </c>
      <c r="BR31" s="22">
        <v>0</v>
      </c>
      <c r="BS31" s="22" t="e">
        <f t="shared" si="43"/>
        <v>#REF!</v>
      </c>
      <c r="BT31" s="23" t="e">
        <f>IF(SUMPRODUCT($J$64:BS$64,$J31:BS31)&lt;0.5, "Pending", IF(BS31&lt;0.5, "Complete", "In Progress"))</f>
        <v>#REF!</v>
      </c>
      <c r="BU31" s="22">
        <v>0</v>
      </c>
      <c r="BV31" s="22" t="e">
        <f t="shared" si="44"/>
        <v>#REF!</v>
      </c>
      <c r="BW31" s="23" t="e">
        <f>IF(SUMPRODUCT($J$64:BV$64,$J31:BV31)&lt;0.5, "Pending", IF(BV31&lt;0.5, "Complete", "In Progress"))</f>
        <v>#REF!</v>
      </c>
      <c r="BX31" s="22">
        <v>0</v>
      </c>
      <c r="BY31" s="22" t="e">
        <f t="shared" si="45"/>
        <v>#REF!</v>
      </c>
      <c r="BZ31" s="23" t="e">
        <f>IF(SUMPRODUCT($J$64:BY$64,$J31:BY31)&lt;0.5, "Pending", IF(BY31&lt;0.5, "Complete", "In Progress"))</f>
        <v>#REF!</v>
      </c>
      <c r="CA31" s="22">
        <v>0</v>
      </c>
      <c r="CB31" s="22" t="e">
        <f t="shared" si="46"/>
        <v>#REF!</v>
      </c>
      <c r="CC31" s="23" t="e">
        <f>IF(SUMPRODUCT($J$64:CB$64,$J31:CB31)&lt;0.5, "Pending", IF(CB31&lt;0.5, "Complete", "In Progress"))</f>
        <v>#REF!</v>
      </c>
      <c r="CD31" s="24"/>
      <c r="CE31" s="25">
        <f>SUMPRODUCT($H$64:AY$64,$H31:AY31)</f>
        <v>0</v>
      </c>
    </row>
    <row r="32" spans="1:83" x14ac:dyDescent="0.25">
      <c r="A32" s="16"/>
      <c r="B32" s="16"/>
      <c r="C32" s="16"/>
      <c r="D32" s="17"/>
      <c r="E32" s="164"/>
      <c r="F32" s="18" t="s">
        <v>132</v>
      </c>
      <c r="G32" s="19" t="str">
        <f t="shared" ca="1" si="0"/>
        <v>Pending</v>
      </c>
      <c r="H32" s="20">
        <v>1</v>
      </c>
      <c r="I32" s="21">
        <v>0</v>
      </c>
      <c r="J32" s="22">
        <v>0</v>
      </c>
      <c r="K32" s="22">
        <f t="shared" si="24"/>
        <v>0</v>
      </c>
      <c r="L32" s="23" t="str">
        <f>IF(SUMPRODUCT($J$64:K$64,$J32:K32)&lt;0.5, "Pending", IF(K32&lt;0.5, "Complete", "In Progress"))</f>
        <v>Pending</v>
      </c>
      <c r="M32" s="22">
        <v>0</v>
      </c>
      <c r="N32" s="22">
        <f t="shared" si="25"/>
        <v>0</v>
      </c>
      <c r="O32" s="23" t="str">
        <f>IF(SUMPRODUCT($J$64:N$64,$J32:N32)&lt;0.5, "Pending", IF(N32&lt;0.5, "Complete", "In Progress"))</f>
        <v>Pending</v>
      </c>
      <c r="P32" s="22">
        <v>0</v>
      </c>
      <c r="Q32" s="22">
        <f t="shared" si="26"/>
        <v>0</v>
      </c>
      <c r="R32" s="23" t="str">
        <f>IF(SUMPRODUCT($J$64:Q$64,$J32:Q32)&lt;0.5, "Pending", IF(Q32&lt;0.5, "Complete", "In Progress"))</f>
        <v>Pending</v>
      </c>
      <c r="S32" s="22">
        <v>0</v>
      </c>
      <c r="T32" s="22">
        <f t="shared" si="27"/>
        <v>0</v>
      </c>
      <c r="U32" s="23" t="str">
        <f>IF(SUMPRODUCT($J$64:T$64,$J32:T32)&lt;0.5, "Pending", IF(T32&lt;0.5, "Complete", "In Progress"))</f>
        <v>Pending</v>
      </c>
      <c r="V32" s="22">
        <v>0</v>
      </c>
      <c r="W32" s="22">
        <f t="shared" si="28"/>
        <v>0</v>
      </c>
      <c r="X32" s="23" t="str">
        <f>IF(SUMPRODUCT($J$64:W$64,$J32:W32)&lt;0.5, "Pending", IF(W32&lt;0.5, "Complete", "In Progress"))</f>
        <v>Pending</v>
      </c>
      <c r="Y32" s="22">
        <v>0</v>
      </c>
      <c r="Z32" s="22">
        <f t="shared" si="29"/>
        <v>0</v>
      </c>
      <c r="AA32" s="23" t="str">
        <f>IF(SUMPRODUCT($J$64:Z$64,$J32:Z32)&lt;0.5, "Pending", IF(Z32&lt;0.5, "Complete", "In Progress"))</f>
        <v>Pending</v>
      </c>
      <c r="AB32" s="22">
        <v>0</v>
      </c>
      <c r="AC32" s="22">
        <f t="shared" si="30"/>
        <v>0</v>
      </c>
      <c r="AD32" s="23" t="str">
        <f>IF(SUMPRODUCT($J$64:AC$64,$J32:AC32)&lt;0.5, "Pending", IF(AC32&lt;0.5, "Complete", "In Progress"))</f>
        <v>Pending</v>
      </c>
      <c r="AE32" s="22">
        <v>0</v>
      </c>
      <c r="AF32" s="22">
        <f t="shared" si="31"/>
        <v>0</v>
      </c>
      <c r="AG32" s="23" t="str">
        <f>IF(SUMPRODUCT($J$64:AF$64,$J32:AF32)&lt;0.5, "Pending", IF(AF32&lt;0.5, "Complete", "In Progress"))</f>
        <v>Pending</v>
      </c>
      <c r="AH32" s="22">
        <v>0</v>
      </c>
      <c r="AI32" s="22">
        <f t="shared" si="32"/>
        <v>0</v>
      </c>
      <c r="AJ32" s="23" t="str">
        <f>IF(SUMPRODUCT($J$64:AI$64,$J32:AI32)&lt;0.5, "Pending", IF(AI32&lt;0.5, "Complete", "In Progress"))</f>
        <v>Pending</v>
      </c>
      <c r="AK32" s="22">
        <v>0</v>
      </c>
      <c r="AL32" s="22">
        <f t="shared" si="33"/>
        <v>0</v>
      </c>
      <c r="AM32" s="23" t="str">
        <f>IF(SUMPRODUCT($J$64:AL$64,$J32:AL32)&lt;0.5, "Pending", IF(AL32&lt;0.5, "Complete", "In Progress"))</f>
        <v>Pending</v>
      </c>
      <c r="AN32" s="22">
        <v>0</v>
      </c>
      <c r="AO32" s="22">
        <f t="shared" si="34"/>
        <v>0</v>
      </c>
      <c r="AP32" s="23" t="str">
        <f>IF(SUMPRODUCT($J$64:AO$64,$J32:AO32)&lt;0.5, "Pending", IF(AO32&lt;0.5, "Complete", "In Progress"))</f>
        <v>Pending</v>
      </c>
      <c r="AQ32" s="22">
        <v>0</v>
      </c>
      <c r="AR32" s="22">
        <f t="shared" si="35"/>
        <v>0</v>
      </c>
      <c r="AS32" s="23" t="str">
        <f>IF(SUMPRODUCT($J$64:AR$64,$J32:AR32)&lt;0.5, "Pending", IF(AR32&lt;0.5, "Complete", "In Progress"))</f>
        <v>Pending</v>
      </c>
      <c r="AT32" s="22">
        <v>0</v>
      </c>
      <c r="AU32" s="22">
        <f t="shared" si="36"/>
        <v>0</v>
      </c>
      <c r="AV32" s="23" t="str">
        <f>IF(SUMPRODUCT($J$64:AU$64,$J32:AU32)&lt;0.5, "Pending", IF(AU32&lt;0.5, "Complete", "In Progress"))</f>
        <v>Pending</v>
      </c>
      <c r="AW32" s="22">
        <v>0</v>
      </c>
      <c r="AX32" s="22">
        <f t="shared" si="37"/>
        <v>0</v>
      </c>
      <c r="AY32" s="23" t="str">
        <f>IF(SUMPRODUCT($J$64:AX$64,$J32:AX32)&lt;0.5, "Pending", IF(AX32&lt;0.5, "Complete", "In Progress"))</f>
        <v>Pending</v>
      </c>
      <c r="AZ32" s="22">
        <v>0</v>
      </c>
      <c r="BA32" s="22" t="e">
        <f>MAX(#REF!-AZ32,0)</f>
        <v>#REF!</v>
      </c>
      <c r="BB32" s="23" t="e">
        <f>IF(SUMPRODUCT($J$64:BA$64,$J32:BA32)&lt;0.5, "Pending", IF(BA32&lt;0.5, "Complete", "In Progress"))</f>
        <v>#REF!</v>
      </c>
      <c r="BC32" s="22">
        <v>0</v>
      </c>
      <c r="BD32" s="22" t="e">
        <f t="shared" si="38"/>
        <v>#REF!</v>
      </c>
      <c r="BE32" s="23" t="e">
        <f>IF(SUMPRODUCT($J$64:BD$64,$J32:BD32)&lt;0.5, "Pending", IF(BD32&lt;0.5, "Complete", "In Progress"))</f>
        <v>#REF!</v>
      </c>
      <c r="BF32" s="22">
        <v>0</v>
      </c>
      <c r="BG32" s="22" t="e">
        <f t="shared" si="39"/>
        <v>#REF!</v>
      </c>
      <c r="BH32" s="23" t="e">
        <f>IF(SUMPRODUCT($J$64:BG$64,$J32:BG32)&lt;0.5, "Pending", IF(BG32&lt;0.5, "Complete", "In Progress"))</f>
        <v>#REF!</v>
      </c>
      <c r="BI32" s="22">
        <v>0</v>
      </c>
      <c r="BJ32" s="22" t="e">
        <f t="shared" si="40"/>
        <v>#REF!</v>
      </c>
      <c r="BK32" s="23" t="e">
        <f>IF(SUMPRODUCT($J$64:BJ$64,$J32:BJ32)&lt;0.5, "Pending", IF(BJ32&lt;0.5, "Complete", "In Progress"))</f>
        <v>#REF!</v>
      </c>
      <c r="BL32" s="22">
        <v>0</v>
      </c>
      <c r="BM32" s="22" t="e">
        <f t="shared" si="41"/>
        <v>#REF!</v>
      </c>
      <c r="BN32" s="23" t="e">
        <f>IF(SUMPRODUCT($J$64:BM$64,$J32:BM32)&lt;0.5, "Pending", IF(BM32&lt;0.5, "Complete", "In Progress"))</f>
        <v>#REF!</v>
      </c>
      <c r="BO32" s="22">
        <v>0</v>
      </c>
      <c r="BP32" s="22" t="e">
        <f t="shared" si="42"/>
        <v>#REF!</v>
      </c>
      <c r="BQ32" s="23" t="e">
        <f>IF(SUMPRODUCT($J$64:BP$64,$J32:BP32)&lt;0.5, "Pending", IF(BP32&lt;0.5, "Complete", "In Progress"))</f>
        <v>#REF!</v>
      </c>
      <c r="BR32" s="22">
        <v>0</v>
      </c>
      <c r="BS32" s="22" t="e">
        <f t="shared" si="43"/>
        <v>#REF!</v>
      </c>
      <c r="BT32" s="23" t="e">
        <f>IF(SUMPRODUCT($J$64:BS$64,$J32:BS32)&lt;0.5, "Pending", IF(BS32&lt;0.5, "Complete", "In Progress"))</f>
        <v>#REF!</v>
      </c>
      <c r="BU32" s="22">
        <v>0</v>
      </c>
      <c r="BV32" s="22" t="e">
        <f t="shared" si="44"/>
        <v>#REF!</v>
      </c>
      <c r="BW32" s="23" t="e">
        <f>IF(SUMPRODUCT($J$64:BV$64,$J32:BV32)&lt;0.5, "Pending", IF(BV32&lt;0.5, "Complete", "In Progress"))</f>
        <v>#REF!</v>
      </c>
      <c r="BX32" s="22">
        <v>0</v>
      </c>
      <c r="BY32" s="22" t="e">
        <f t="shared" si="45"/>
        <v>#REF!</v>
      </c>
      <c r="BZ32" s="23" t="e">
        <f>IF(SUMPRODUCT($J$64:BY$64,$J32:BY32)&lt;0.5, "Pending", IF(BY32&lt;0.5, "Complete", "In Progress"))</f>
        <v>#REF!</v>
      </c>
      <c r="CA32" s="22">
        <v>0</v>
      </c>
      <c r="CB32" s="22" t="e">
        <f t="shared" si="46"/>
        <v>#REF!</v>
      </c>
      <c r="CC32" s="23" t="e">
        <f>IF(SUMPRODUCT($J$64:CB$64,$J32:CB32)&lt;0.5, "Pending", IF(CB32&lt;0.5, "Complete", "In Progress"))</f>
        <v>#REF!</v>
      </c>
      <c r="CD32" s="24"/>
      <c r="CE32" s="25">
        <f>SUMPRODUCT($H$64:AY$64,$H32:AY32)</f>
        <v>0</v>
      </c>
    </row>
    <row r="33" spans="1:83" x14ac:dyDescent="0.25">
      <c r="A33" s="16"/>
      <c r="B33" s="16"/>
      <c r="C33" s="16"/>
      <c r="D33" s="17"/>
      <c r="E33" s="164"/>
      <c r="F33" s="18" t="s">
        <v>132</v>
      </c>
      <c r="G33" s="19" t="str">
        <f t="shared" ca="1" si="0"/>
        <v>Pending</v>
      </c>
      <c r="H33" s="20">
        <v>1</v>
      </c>
      <c r="I33" s="21">
        <v>0</v>
      </c>
      <c r="J33" s="22">
        <v>0</v>
      </c>
      <c r="K33" s="22">
        <f t="shared" si="24"/>
        <v>0</v>
      </c>
      <c r="L33" s="23" t="str">
        <f>IF(SUMPRODUCT($J$64:K$64,$J33:K33)&lt;0.5, "Pending", IF(K33&lt;0.5, "Complete", "In Progress"))</f>
        <v>Pending</v>
      </c>
      <c r="M33" s="22">
        <v>0</v>
      </c>
      <c r="N33" s="22">
        <f t="shared" si="25"/>
        <v>0</v>
      </c>
      <c r="O33" s="23" t="str">
        <f>IF(SUMPRODUCT($J$64:N$64,$J33:N33)&lt;0.5, "Pending", IF(N33&lt;0.5, "Complete", "In Progress"))</f>
        <v>Pending</v>
      </c>
      <c r="P33" s="22">
        <v>0</v>
      </c>
      <c r="Q33" s="22">
        <f t="shared" si="26"/>
        <v>0</v>
      </c>
      <c r="R33" s="23" t="str">
        <f>IF(SUMPRODUCT($J$64:Q$64,$J33:Q33)&lt;0.5, "Pending", IF(Q33&lt;0.5, "Complete", "In Progress"))</f>
        <v>Pending</v>
      </c>
      <c r="S33" s="22">
        <v>0</v>
      </c>
      <c r="T33" s="22">
        <f t="shared" si="27"/>
        <v>0</v>
      </c>
      <c r="U33" s="23" t="str">
        <f>IF(SUMPRODUCT($J$64:T$64,$J33:T33)&lt;0.5, "Pending", IF(T33&lt;0.5, "Complete", "In Progress"))</f>
        <v>Pending</v>
      </c>
      <c r="V33" s="22">
        <v>0</v>
      </c>
      <c r="W33" s="22">
        <f t="shared" si="28"/>
        <v>0</v>
      </c>
      <c r="X33" s="23" t="str">
        <f>IF(SUMPRODUCT($J$64:W$64,$J33:W33)&lt;0.5, "Pending", IF(W33&lt;0.5, "Complete", "In Progress"))</f>
        <v>Pending</v>
      </c>
      <c r="Y33" s="22">
        <v>0</v>
      </c>
      <c r="Z33" s="22">
        <f t="shared" si="29"/>
        <v>0</v>
      </c>
      <c r="AA33" s="23" t="str">
        <f>IF(SUMPRODUCT($J$64:Z$64,$J33:Z33)&lt;0.5, "Pending", IF(Z33&lt;0.5, "Complete", "In Progress"))</f>
        <v>Pending</v>
      </c>
      <c r="AB33" s="22">
        <v>0</v>
      </c>
      <c r="AC33" s="22">
        <f t="shared" si="30"/>
        <v>0</v>
      </c>
      <c r="AD33" s="23" t="str">
        <f>IF(SUMPRODUCT($J$64:AC$64,$J33:AC33)&lt;0.5, "Pending", IF(AC33&lt;0.5, "Complete", "In Progress"))</f>
        <v>Pending</v>
      </c>
      <c r="AE33" s="22">
        <v>0</v>
      </c>
      <c r="AF33" s="22">
        <f t="shared" si="31"/>
        <v>0</v>
      </c>
      <c r="AG33" s="23" t="str">
        <f>IF(SUMPRODUCT($J$64:AF$64,$J33:AF33)&lt;0.5, "Pending", IF(AF33&lt;0.5, "Complete", "In Progress"))</f>
        <v>Pending</v>
      </c>
      <c r="AH33" s="22">
        <v>0</v>
      </c>
      <c r="AI33" s="22">
        <f t="shared" si="32"/>
        <v>0</v>
      </c>
      <c r="AJ33" s="23" t="str">
        <f>IF(SUMPRODUCT($J$64:AI$64,$J33:AI33)&lt;0.5, "Pending", IF(AI33&lt;0.5, "Complete", "In Progress"))</f>
        <v>Pending</v>
      </c>
      <c r="AK33" s="22">
        <v>0</v>
      </c>
      <c r="AL33" s="22">
        <f t="shared" si="33"/>
        <v>0</v>
      </c>
      <c r="AM33" s="23" t="str">
        <f>IF(SUMPRODUCT($J$64:AL$64,$J33:AL33)&lt;0.5, "Pending", IF(AL33&lt;0.5, "Complete", "In Progress"))</f>
        <v>Pending</v>
      </c>
      <c r="AN33" s="22">
        <v>0</v>
      </c>
      <c r="AO33" s="22">
        <f t="shared" si="34"/>
        <v>0</v>
      </c>
      <c r="AP33" s="23" t="str">
        <f>IF(SUMPRODUCT($J$64:AO$64,$J33:AO33)&lt;0.5, "Pending", IF(AO33&lt;0.5, "Complete", "In Progress"))</f>
        <v>Pending</v>
      </c>
      <c r="AQ33" s="22">
        <v>0</v>
      </c>
      <c r="AR33" s="22">
        <f t="shared" si="35"/>
        <v>0</v>
      </c>
      <c r="AS33" s="23" t="str">
        <f>IF(SUMPRODUCT($J$64:AR$64,$J33:AR33)&lt;0.5, "Pending", IF(AR33&lt;0.5, "Complete", "In Progress"))</f>
        <v>Pending</v>
      </c>
      <c r="AT33" s="22">
        <v>0</v>
      </c>
      <c r="AU33" s="22">
        <f t="shared" si="36"/>
        <v>0</v>
      </c>
      <c r="AV33" s="23" t="str">
        <f>IF(SUMPRODUCT($J$64:AU$64,$J33:AU33)&lt;0.5, "Pending", IF(AU33&lt;0.5, "Complete", "In Progress"))</f>
        <v>Pending</v>
      </c>
      <c r="AW33" s="22">
        <v>0</v>
      </c>
      <c r="AX33" s="22">
        <f t="shared" si="37"/>
        <v>0</v>
      </c>
      <c r="AY33" s="23" t="str">
        <f>IF(SUMPRODUCT($J$64:AX$64,$J33:AX33)&lt;0.5, "Pending", IF(AX33&lt;0.5, "Complete", "In Progress"))</f>
        <v>Pending</v>
      </c>
      <c r="AZ33" s="22">
        <v>0</v>
      </c>
      <c r="BA33" s="22" t="e">
        <f>MAX(#REF!-AZ33,0)</f>
        <v>#REF!</v>
      </c>
      <c r="BB33" s="23" t="e">
        <f>IF(SUMPRODUCT($J$64:BA$64,$J33:BA33)&lt;0.5, "Pending", IF(BA33&lt;0.5, "Complete", "In Progress"))</f>
        <v>#REF!</v>
      </c>
      <c r="BC33" s="22">
        <v>0</v>
      </c>
      <c r="BD33" s="22" t="e">
        <f t="shared" si="38"/>
        <v>#REF!</v>
      </c>
      <c r="BE33" s="23" t="e">
        <f>IF(SUMPRODUCT($J$64:BD$64,$J33:BD33)&lt;0.5, "Pending", IF(BD33&lt;0.5, "Complete", "In Progress"))</f>
        <v>#REF!</v>
      </c>
      <c r="BF33" s="22">
        <v>0</v>
      </c>
      <c r="BG33" s="22" t="e">
        <f t="shared" si="39"/>
        <v>#REF!</v>
      </c>
      <c r="BH33" s="23" t="e">
        <f>IF(SUMPRODUCT($J$64:BG$64,$J33:BG33)&lt;0.5, "Pending", IF(BG33&lt;0.5, "Complete", "In Progress"))</f>
        <v>#REF!</v>
      </c>
      <c r="BI33" s="22">
        <v>0</v>
      </c>
      <c r="BJ33" s="22" t="e">
        <f t="shared" si="40"/>
        <v>#REF!</v>
      </c>
      <c r="BK33" s="23" t="e">
        <f>IF(SUMPRODUCT($J$64:BJ$64,$J33:BJ33)&lt;0.5, "Pending", IF(BJ33&lt;0.5, "Complete", "In Progress"))</f>
        <v>#REF!</v>
      </c>
      <c r="BL33" s="22">
        <v>0</v>
      </c>
      <c r="BM33" s="22" t="e">
        <f t="shared" si="41"/>
        <v>#REF!</v>
      </c>
      <c r="BN33" s="23" t="e">
        <f>IF(SUMPRODUCT($J$64:BM$64,$J33:BM33)&lt;0.5, "Pending", IF(BM33&lt;0.5, "Complete", "In Progress"))</f>
        <v>#REF!</v>
      </c>
      <c r="BO33" s="22">
        <v>0</v>
      </c>
      <c r="BP33" s="22" t="e">
        <f t="shared" si="42"/>
        <v>#REF!</v>
      </c>
      <c r="BQ33" s="23" t="e">
        <f>IF(SUMPRODUCT($J$64:BP$64,$J33:BP33)&lt;0.5, "Pending", IF(BP33&lt;0.5, "Complete", "In Progress"))</f>
        <v>#REF!</v>
      </c>
      <c r="BR33" s="22">
        <v>0</v>
      </c>
      <c r="BS33" s="22" t="e">
        <f t="shared" si="43"/>
        <v>#REF!</v>
      </c>
      <c r="BT33" s="23" t="e">
        <f>IF(SUMPRODUCT($J$64:BS$64,$J33:BS33)&lt;0.5, "Pending", IF(BS33&lt;0.5, "Complete", "In Progress"))</f>
        <v>#REF!</v>
      </c>
      <c r="BU33" s="22">
        <v>0</v>
      </c>
      <c r="BV33" s="22" t="e">
        <f t="shared" si="44"/>
        <v>#REF!</v>
      </c>
      <c r="BW33" s="23" t="e">
        <f>IF(SUMPRODUCT($J$64:BV$64,$J33:BV33)&lt;0.5, "Pending", IF(BV33&lt;0.5, "Complete", "In Progress"))</f>
        <v>#REF!</v>
      </c>
      <c r="BX33" s="22">
        <v>0</v>
      </c>
      <c r="BY33" s="22" t="e">
        <f t="shared" si="45"/>
        <v>#REF!</v>
      </c>
      <c r="BZ33" s="23" t="e">
        <f>IF(SUMPRODUCT($J$64:BY$64,$J33:BY33)&lt;0.5, "Pending", IF(BY33&lt;0.5, "Complete", "In Progress"))</f>
        <v>#REF!</v>
      </c>
      <c r="CA33" s="22">
        <v>0</v>
      </c>
      <c r="CB33" s="22" t="e">
        <f t="shared" si="46"/>
        <v>#REF!</v>
      </c>
      <c r="CC33" s="23" t="e">
        <f>IF(SUMPRODUCT($J$64:CB$64,$J33:CB33)&lt;0.5, "Pending", IF(CB33&lt;0.5, "Complete", "In Progress"))</f>
        <v>#REF!</v>
      </c>
      <c r="CD33" s="24"/>
      <c r="CE33" s="25">
        <f>SUMPRODUCT($H$64:AY$64,$H33:AY33)</f>
        <v>0</v>
      </c>
    </row>
    <row r="34" spans="1:83" x14ac:dyDescent="0.25">
      <c r="A34" s="16"/>
      <c r="B34" s="16"/>
      <c r="C34" s="16"/>
      <c r="D34" s="17"/>
      <c r="E34" s="164"/>
      <c r="F34" s="18" t="s">
        <v>132</v>
      </c>
      <c r="G34" s="19" t="str">
        <f t="shared" ca="1" si="0"/>
        <v>Pending</v>
      </c>
      <c r="H34" s="20">
        <v>1</v>
      </c>
      <c r="I34" s="21">
        <v>0</v>
      </c>
      <c r="J34" s="22">
        <v>0</v>
      </c>
      <c r="K34" s="22">
        <f t="shared" si="24"/>
        <v>0</v>
      </c>
      <c r="L34" s="23" t="str">
        <f>IF(SUMPRODUCT($J$64:K$64,$J34:K34)&lt;0.5, "Pending", IF(K34&lt;0.5, "Complete", "In Progress"))</f>
        <v>Pending</v>
      </c>
      <c r="M34" s="22">
        <v>0</v>
      </c>
      <c r="N34" s="22">
        <f t="shared" si="25"/>
        <v>0</v>
      </c>
      <c r="O34" s="23" t="str">
        <f>IF(SUMPRODUCT($J$64:N$64,$J34:N34)&lt;0.5, "Pending", IF(N34&lt;0.5, "Complete", "In Progress"))</f>
        <v>Pending</v>
      </c>
      <c r="P34" s="22">
        <v>0</v>
      </c>
      <c r="Q34" s="22">
        <f t="shared" si="26"/>
        <v>0</v>
      </c>
      <c r="R34" s="23" t="str">
        <f>IF(SUMPRODUCT($J$64:Q$64,$J34:Q34)&lt;0.5, "Pending", IF(Q34&lt;0.5, "Complete", "In Progress"))</f>
        <v>Pending</v>
      </c>
      <c r="S34" s="22">
        <v>0</v>
      </c>
      <c r="T34" s="22">
        <f t="shared" si="27"/>
        <v>0</v>
      </c>
      <c r="U34" s="23" t="str">
        <f>IF(SUMPRODUCT($J$64:T$64,$J34:T34)&lt;0.5, "Pending", IF(T34&lt;0.5, "Complete", "In Progress"))</f>
        <v>Pending</v>
      </c>
      <c r="V34" s="22">
        <v>0</v>
      </c>
      <c r="W34" s="22">
        <f t="shared" si="28"/>
        <v>0</v>
      </c>
      <c r="X34" s="23" t="str">
        <f>IF(SUMPRODUCT($J$64:W$64,$J34:W34)&lt;0.5, "Pending", IF(W34&lt;0.5, "Complete", "In Progress"))</f>
        <v>Pending</v>
      </c>
      <c r="Y34" s="22">
        <v>0</v>
      </c>
      <c r="Z34" s="22">
        <f t="shared" si="29"/>
        <v>0</v>
      </c>
      <c r="AA34" s="23" t="str">
        <f>IF(SUMPRODUCT($J$64:Z$64,$J34:Z34)&lt;0.5, "Pending", IF(Z34&lt;0.5, "Complete", "In Progress"))</f>
        <v>Pending</v>
      </c>
      <c r="AB34" s="22">
        <v>0</v>
      </c>
      <c r="AC34" s="22">
        <f t="shared" si="30"/>
        <v>0</v>
      </c>
      <c r="AD34" s="23" t="str">
        <f>IF(SUMPRODUCT($J$64:AC$64,$J34:AC34)&lt;0.5, "Pending", IF(AC34&lt;0.5, "Complete", "In Progress"))</f>
        <v>Pending</v>
      </c>
      <c r="AE34" s="22">
        <v>0</v>
      </c>
      <c r="AF34" s="22">
        <f t="shared" si="31"/>
        <v>0</v>
      </c>
      <c r="AG34" s="23" t="str">
        <f>IF(SUMPRODUCT($J$64:AF$64,$J34:AF34)&lt;0.5, "Pending", IF(AF34&lt;0.5, "Complete", "In Progress"))</f>
        <v>Pending</v>
      </c>
      <c r="AH34" s="22">
        <v>0</v>
      </c>
      <c r="AI34" s="22">
        <f t="shared" si="32"/>
        <v>0</v>
      </c>
      <c r="AJ34" s="23" t="str">
        <f>IF(SUMPRODUCT($J$64:AI$64,$J34:AI34)&lt;0.5, "Pending", IF(AI34&lt;0.5, "Complete", "In Progress"))</f>
        <v>Pending</v>
      </c>
      <c r="AK34" s="22">
        <v>0</v>
      </c>
      <c r="AL34" s="22">
        <f t="shared" si="33"/>
        <v>0</v>
      </c>
      <c r="AM34" s="23" t="str">
        <f>IF(SUMPRODUCT($J$64:AL$64,$J34:AL34)&lt;0.5, "Pending", IF(AL34&lt;0.5, "Complete", "In Progress"))</f>
        <v>Pending</v>
      </c>
      <c r="AN34" s="22">
        <v>0</v>
      </c>
      <c r="AO34" s="22">
        <f t="shared" si="34"/>
        <v>0</v>
      </c>
      <c r="AP34" s="23" t="str">
        <f>IF(SUMPRODUCT($J$64:AO$64,$J34:AO34)&lt;0.5, "Pending", IF(AO34&lt;0.5, "Complete", "In Progress"))</f>
        <v>Pending</v>
      </c>
      <c r="AQ34" s="22">
        <v>0</v>
      </c>
      <c r="AR34" s="22">
        <f t="shared" si="35"/>
        <v>0</v>
      </c>
      <c r="AS34" s="23" t="str">
        <f>IF(SUMPRODUCT($J$64:AR$64,$J34:AR34)&lt;0.5, "Pending", IF(AR34&lt;0.5, "Complete", "In Progress"))</f>
        <v>Pending</v>
      </c>
      <c r="AT34" s="22">
        <v>0</v>
      </c>
      <c r="AU34" s="22">
        <f t="shared" si="36"/>
        <v>0</v>
      </c>
      <c r="AV34" s="23" t="str">
        <f>IF(SUMPRODUCT($J$64:AU$64,$J34:AU34)&lt;0.5, "Pending", IF(AU34&lt;0.5, "Complete", "In Progress"))</f>
        <v>Pending</v>
      </c>
      <c r="AW34" s="22">
        <v>0</v>
      </c>
      <c r="AX34" s="22">
        <f t="shared" si="37"/>
        <v>0</v>
      </c>
      <c r="AY34" s="23" t="str">
        <f>IF(SUMPRODUCT($J$64:AX$64,$J34:AX34)&lt;0.5, "Pending", IF(AX34&lt;0.5, "Complete", "In Progress"))</f>
        <v>Pending</v>
      </c>
      <c r="AZ34" s="22">
        <v>0</v>
      </c>
      <c r="BA34" s="22" t="e">
        <f>MAX(#REF!-AZ34,0)</f>
        <v>#REF!</v>
      </c>
      <c r="BB34" s="23" t="e">
        <f>IF(SUMPRODUCT($J$64:BA$64,$J34:BA34)&lt;0.5, "Pending", IF(BA34&lt;0.5, "Complete", "In Progress"))</f>
        <v>#REF!</v>
      </c>
      <c r="BC34" s="22">
        <v>0</v>
      </c>
      <c r="BD34" s="22" t="e">
        <f t="shared" si="38"/>
        <v>#REF!</v>
      </c>
      <c r="BE34" s="23" t="e">
        <f>IF(SUMPRODUCT($J$64:BD$64,$J34:BD34)&lt;0.5, "Pending", IF(BD34&lt;0.5, "Complete", "In Progress"))</f>
        <v>#REF!</v>
      </c>
      <c r="BF34" s="22">
        <v>0</v>
      </c>
      <c r="BG34" s="22" t="e">
        <f t="shared" si="39"/>
        <v>#REF!</v>
      </c>
      <c r="BH34" s="23" t="e">
        <f>IF(SUMPRODUCT($J$64:BG$64,$J34:BG34)&lt;0.5, "Pending", IF(BG34&lt;0.5, "Complete", "In Progress"))</f>
        <v>#REF!</v>
      </c>
      <c r="BI34" s="22">
        <v>0</v>
      </c>
      <c r="BJ34" s="22" t="e">
        <f t="shared" si="40"/>
        <v>#REF!</v>
      </c>
      <c r="BK34" s="23" t="e">
        <f>IF(SUMPRODUCT($J$64:BJ$64,$J34:BJ34)&lt;0.5, "Pending", IF(BJ34&lt;0.5, "Complete", "In Progress"))</f>
        <v>#REF!</v>
      </c>
      <c r="BL34" s="22">
        <v>0</v>
      </c>
      <c r="BM34" s="22" t="e">
        <f t="shared" si="41"/>
        <v>#REF!</v>
      </c>
      <c r="BN34" s="23" t="e">
        <f>IF(SUMPRODUCT($J$64:BM$64,$J34:BM34)&lt;0.5, "Pending", IF(BM34&lt;0.5, "Complete", "In Progress"))</f>
        <v>#REF!</v>
      </c>
      <c r="BO34" s="22">
        <v>0</v>
      </c>
      <c r="BP34" s="22" t="e">
        <f t="shared" si="42"/>
        <v>#REF!</v>
      </c>
      <c r="BQ34" s="23" t="e">
        <f>IF(SUMPRODUCT($J$64:BP$64,$J34:BP34)&lt;0.5, "Pending", IF(BP34&lt;0.5, "Complete", "In Progress"))</f>
        <v>#REF!</v>
      </c>
      <c r="BR34" s="22">
        <v>0</v>
      </c>
      <c r="BS34" s="22" t="e">
        <f t="shared" si="43"/>
        <v>#REF!</v>
      </c>
      <c r="BT34" s="23" t="e">
        <f>IF(SUMPRODUCT($J$64:BS$64,$J34:BS34)&lt;0.5, "Pending", IF(BS34&lt;0.5, "Complete", "In Progress"))</f>
        <v>#REF!</v>
      </c>
      <c r="BU34" s="22">
        <v>0</v>
      </c>
      <c r="BV34" s="22" t="e">
        <f t="shared" si="44"/>
        <v>#REF!</v>
      </c>
      <c r="BW34" s="23" t="e">
        <f>IF(SUMPRODUCT($J$64:BV$64,$J34:BV34)&lt;0.5, "Pending", IF(BV34&lt;0.5, "Complete", "In Progress"))</f>
        <v>#REF!</v>
      </c>
      <c r="BX34" s="22">
        <v>0</v>
      </c>
      <c r="BY34" s="22" t="e">
        <f t="shared" si="45"/>
        <v>#REF!</v>
      </c>
      <c r="BZ34" s="23" t="e">
        <f>IF(SUMPRODUCT($J$64:BY$64,$J34:BY34)&lt;0.5, "Pending", IF(BY34&lt;0.5, "Complete", "In Progress"))</f>
        <v>#REF!</v>
      </c>
      <c r="CA34" s="22">
        <v>0</v>
      </c>
      <c r="CB34" s="22" t="e">
        <f t="shared" si="46"/>
        <v>#REF!</v>
      </c>
      <c r="CC34" s="23" t="e">
        <f>IF(SUMPRODUCT($J$64:CB$64,$J34:CB34)&lt;0.5, "Pending", IF(CB34&lt;0.5, "Complete", "In Progress"))</f>
        <v>#REF!</v>
      </c>
      <c r="CD34" s="24"/>
      <c r="CE34" s="25">
        <f>SUMPRODUCT($H$64:AY$64,$H34:AY34)</f>
        <v>0</v>
      </c>
    </row>
    <row r="35" spans="1:83" x14ac:dyDescent="0.25">
      <c r="A35" s="16"/>
      <c r="B35" s="16"/>
      <c r="C35" s="16"/>
      <c r="D35" s="17"/>
      <c r="E35" s="164"/>
      <c r="F35" s="18" t="s">
        <v>132</v>
      </c>
      <c r="G35" s="19" t="str">
        <f t="shared" ca="1" si="0"/>
        <v>Pending</v>
      </c>
      <c r="H35" s="20">
        <v>1</v>
      </c>
      <c r="I35" s="21">
        <v>0</v>
      </c>
      <c r="J35" s="22">
        <v>0</v>
      </c>
      <c r="K35" s="22">
        <f t="shared" si="24"/>
        <v>0</v>
      </c>
      <c r="L35" s="23" t="str">
        <f>IF(SUMPRODUCT($J$64:K$64,$J35:K35)&lt;0.5, "Pending", IF(K35&lt;0.5, "Complete", "In Progress"))</f>
        <v>Pending</v>
      </c>
      <c r="M35" s="22">
        <v>0</v>
      </c>
      <c r="N35" s="22">
        <f t="shared" si="25"/>
        <v>0</v>
      </c>
      <c r="O35" s="23" t="str">
        <f>IF(SUMPRODUCT($J$64:N$64,$J35:N35)&lt;0.5, "Pending", IF(N35&lt;0.5, "Complete", "In Progress"))</f>
        <v>Pending</v>
      </c>
      <c r="P35" s="22">
        <v>0</v>
      </c>
      <c r="Q35" s="22">
        <f t="shared" si="26"/>
        <v>0</v>
      </c>
      <c r="R35" s="23" t="str">
        <f>IF(SUMPRODUCT($J$64:Q$64,$J35:Q35)&lt;0.5, "Pending", IF(Q35&lt;0.5, "Complete", "In Progress"))</f>
        <v>Pending</v>
      </c>
      <c r="S35" s="22">
        <v>0</v>
      </c>
      <c r="T35" s="22">
        <f t="shared" si="27"/>
        <v>0</v>
      </c>
      <c r="U35" s="23" t="str">
        <f>IF(SUMPRODUCT($J$64:T$64,$J35:T35)&lt;0.5, "Pending", IF(T35&lt;0.5, "Complete", "In Progress"))</f>
        <v>Pending</v>
      </c>
      <c r="V35" s="22">
        <v>0</v>
      </c>
      <c r="W35" s="22">
        <f t="shared" si="28"/>
        <v>0</v>
      </c>
      <c r="X35" s="23" t="str">
        <f>IF(SUMPRODUCT($J$64:W$64,$J35:W35)&lt;0.5, "Pending", IF(W35&lt;0.5, "Complete", "In Progress"))</f>
        <v>Pending</v>
      </c>
      <c r="Y35" s="22">
        <v>0</v>
      </c>
      <c r="Z35" s="22">
        <f t="shared" si="29"/>
        <v>0</v>
      </c>
      <c r="AA35" s="23" t="str">
        <f>IF(SUMPRODUCT($J$64:Z$64,$J35:Z35)&lt;0.5, "Pending", IF(Z35&lt;0.5, "Complete", "In Progress"))</f>
        <v>Pending</v>
      </c>
      <c r="AB35" s="22">
        <v>0</v>
      </c>
      <c r="AC35" s="22">
        <f t="shared" si="30"/>
        <v>0</v>
      </c>
      <c r="AD35" s="23" t="str">
        <f>IF(SUMPRODUCT($J$64:AC$64,$J35:AC35)&lt;0.5, "Pending", IF(AC35&lt;0.5, "Complete", "In Progress"))</f>
        <v>Pending</v>
      </c>
      <c r="AE35" s="22">
        <v>0</v>
      </c>
      <c r="AF35" s="22">
        <f t="shared" si="31"/>
        <v>0</v>
      </c>
      <c r="AG35" s="23" t="str">
        <f>IF(SUMPRODUCT($J$64:AF$64,$J35:AF35)&lt;0.5, "Pending", IF(AF35&lt;0.5, "Complete", "In Progress"))</f>
        <v>Pending</v>
      </c>
      <c r="AH35" s="22">
        <v>0</v>
      </c>
      <c r="AI35" s="22">
        <f t="shared" si="32"/>
        <v>0</v>
      </c>
      <c r="AJ35" s="23" t="str">
        <f>IF(SUMPRODUCT($J$64:AI$64,$J35:AI35)&lt;0.5, "Pending", IF(AI35&lt;0.5, "Complete", "In Progress"))</f>
        <v>Pending</v>
      </c>
      <c r="AK35" s="22">
        <v>0</v>
      </c>
      <c r="AL35" s="22">
        <f t="shared" si="33"/>
        <v>0</v>
      </c>
      <c r="AM35" s="23" t="str">
        <f>IF(SUMPRODUCT($J$64:AL$64,$J35:AL35)&lt;0.5, "Pending", IF(AL35&lt;0.5, "Complete", "In Progress"))</f>
        <v>Pending</v>
      </c>
      <c r="AN35" s="22">
        <v>0</v>
      </c>
      <c r="AO35" s="22">
        <f t="shared" si="34"/>
        <v>0</v>
      </c>
      <c r="AP35" s="23" t="str">
        <f>IF(SUMPRODUCT($J$64:AO$64,$J35:AO35)&lt;0.5, "Pending", IF(AO35&lt;0.5, "Complete", "In Progress"))</f>
        <v>Pending</v>
      </c>
      <c r="AQ35" s="22">
        <v>0</v>
      </c>
      <c r="AR35" s="22">
        <f t="shared" si="35"/>
        <v>0</v>
      </c>
      <c r="AS35" s="23" t="str">
        <f>IF(SUMPRODUCT($J$64:AR$64,$J35:AR35)&lt;0.5, "Pending", IF(AR35&lt;0.5, "Complete", "In Progress"))</f>
        <v>Pending</v>
      </c>
      <c r="AT35" s="22">
        <v>0</v>
      </c>
      <c r="AU35" s="22">
        <f t="shared" si="36"/>
        <v>0</v>
      </c>
      <c r="AV35" s="23" t="str">
        <f>IF(SUMPRODUCT($J$64:AU$64,$J35:AU35)&lt;0.5, "Pending", IF(AU35&lt;0.5, "Complete", "In Progress"))</f>
        <v>Pending</v>
      </c>
      <c r="AW35" s="22">
        <v>0</v>
      </c>
      <c r="AX35" s="22">
        <f t="shared" si="37"/>
        <v>0</v>
      </c>
      <c r="AY35" s="23" t="str">
        <f>IF(SUMPRODUCT($J$64:AX$64,$J35:AX35)&lt;0.5, "Pending", IF(AX35&lt;0.5, "Complete", "In Progress"))</f>
        <v>Pending</v>
      </c>
      <c r="AZ35" s="22">
        <v>0</v>
      </c>
      <c r="BA35" s="22" t="e">
        <f>MAX(#REF!-AZ35,0)</f>
        <v>#REF!</v>
      </c>
      <c r="BB35" s="23" t="e">
        <f>IF(SUMPRODUCT($J$64:BA$64,$J35:BA35)&lt;0.5, "Pending", IF(BA35&lt;0.5, "Complete", "In Progress"))</f>
        <v>#REF!</v>
      </c>
      <c r="BC35" s="22">
        <v>0</v>
      </c>
      <c r="BD35" s="22" t="e">
        <f t="shared" si="38"/>
        <v>#REF!</v>
      </c>
      <c r="BE35" s="23" t="e">
        <f>IF(SUMPRODUCT($J$64:BD$64,$J35:BD35)&lt;0.5, "Pending", IF(BD35&lt;0.5, "Complete", "In Progress"))</f>
        <v>#REF!</v>
      </c>
      <c r="BF35" s="22">
        <v>0</v>
      </c>
      <c r="BG35" s="22" t="e">
        <f t="shared" si="39"/>
        <v>#REF!</v>
      </c>
      <c r="BH35" s="23" t="e">
        <f>IF(SUMPRODUCT($J$64:BG$64,$J35:BG35)&lt;0.5, "Pending", IF(BG35&lt;0.5, "Complete", "In Progress"))</f>
        <v>#REF!</v>
      </c>
      <c r="BI35" s="22">
        <v>0</v>
      </c>
      <c r="BJ35" s="22" t="e">
        <f t="shared" si="40"/>
        <v>#REF!</v>
      </c>
      <c r="BK35" s="23" t="e">
        <f>IF(SUMPRODUCT($J$64:BJ$64,$J35:BJ35)&lt;0.5, "Pending", IF(BJ35&lt;0.5, "Complete", "In Progress"))</f>
        <v>#REF!</v>
      </c>
      <c r="BL35" s="22">
        <v>0</v>
      </c>
      <c r="BM35" s="22" t="e">
        <f t="shared" si="41"/>
        <v>#REF!</v>
      </c>
      <c r="BN35" s="23" t="e">
        <f>IF(SUMPRODUCT($J$64:BM$64,$J35:BM35)&lt;0.5, "Pending", IF(BM35&lt;0.5, "Complete", "In Progress"))</f>
        <v>#REF!</v>
      </c>
      <c r="BO35" s="22">
        <v>0</v>
      </c>
      <c r="BP35" s="22" t="e">
        <f t="shared" si="42"/>
        <v>#REF!</v>
      </c>
      <c r="BQ35" s="23" t="e">
        <f>IF(SUMPRODUCT($J$64:BP$64,$J35:BP35)&lt;0.5, "Pending", IF(BP35&lt;0.5, "Complete", "In Progress"))</f>
        <v>#REF!</v>
      </c>
      <c r="BR35" s="22">
        <v>0</v>
      </c>
      <c r="BS35" s="22" t="e">
        <f t="shared" si="43"/>
        <v>#REF!</v>
      </c>
      <c r="BT35" s="23" t="e">
        <f>IF(SUMPRODUCT($J$64:BS$64,$J35:BS35)&lt;0.5, "Pending", IF(BS35&lt;0.5, "Complete", "In Progress"))</f>
        <v>#REF!</v>
      </c>
      <c r="BU35" s="22">
        <v>0</v>
      </c>
      <c r="BV35" s="22" t="e">
        <f t="shared" si="44"/>
        <v>#REF!</v>
      </c>
      <c r="BW35" s="23" t="e">
        <f>IF(SUMPRODUCT($J$64:BV$64,$J35:BV35)&lt;0.5, "Pending", IF(BV35&lt;0.5, "Complete", "In Progress"))</f>
        <v>#REF!</v>
      </c>
      <c r="BX35" s="22">
        <v>0</v>
      </c>
      <c r="BY35" s="22" t="e">
        <f t="shared" si="45"/>
        <v>#REF!</v>
      </c>
      <c r="BZ35" s="23" t="e">
        <f>IF(SUMPRODUCT($J$64:BY$64,$J35:BY35)&lt;0.5, "Pending", IF(BY35&lt;0.5, "Complete", "In Progress"))</f>
        <v>#REF!</v>
      </c>
      <c r="CA35" s="22">
        <v>0</v>
      </c>
      <c r="CB35" s="22" t="e">
        <f t="shared" si="46"/>
        <v>#REF!</v>
      </c>
      <c r="CC35" s="23" t="e">
        <f>IF(SUMPRODUCT($J$64:CB$64,$J35:CB35)&lt;0.5, "Pending", IF(CB35&lt;0.5, "Complete", "In Progress"))</f>
        <v>#REF!</v>
      </c>
      <c r="CD35" s="24"/>
      <c r="CE35" s="25">
        <f>SUMPRODUCT($H$64:AY$64,$H35:AY35)</f>
        <v>0</v>
      </c>
    </row>
    <row r="36" spans="1:83" x14ac:dyDescent="0.25">
      <c r="A36" s="16"/>
      <c r="B36" s="16"/>
      <c r="C36" s="16"/>
      <c r="D36" s="17"/>
      <c r="E36" s="164"/>
      <c r="F36" s="18" t="s">
        <v>132</v>
      </c>
      <c r="G36" s="19" t="str">
        <f t="shared" ca="1" si="0"/>
        <v>Pending</v>
      </c>
      <c r="H36" s="20">
        <v>1</v>
      </c>
      <c r="I36" s="21">
        <v>0</v>
      </c>
      <c r="J36" s="22">
        <v>0</v>
      </c>
      <c r="K36" s="22">
        <f t="shared" si="24"/>
        <v>0</v>
      </c>
      <c r="L36" s="23" t="str">
        <f>IF(SUMPRODUCT($J$64:K$64,$J36:K36)&lt;0.5, "Pending", IF(K36&lt;0.5, "Complete", "In Progress"))</f>
        <v>Pending</v>
      </c>
      <c r="M36" s="22">
        <v>0</v>
      </c>
      <c r="N36" s="22">
        <f t="shared" si="25"/>
        <v>0</v>
      </c>
      <c r="O36" s="23" t="str">
        <f>IF(SUMPRODUCT($J$64:N$64,$J36:N36)&lt;0.5, "Pending", IF(N36&lt;0.5, "Complete", "In Progress"))</f>
        <v>Pending</v>
      </c>
      <c r="P36" s="22">
        <v>0</v>
      </c>
      <c r="Q36" s="22">
        <f t="shared" si="26"/>
        <v>0</v>
      </c>
      <c r="R36" s="23" t="str">
        <f>IF(SUMPRODUCT($J$64:Q$64,$J36:Q36)&lt;0.5, "Pending", IF(Q36&lt;0.5, "Complete", "In Progress"))</f>
        <v>Pending</v>
      </c>
      <c r="S36" s="22">
        <v>0</v>
      </c>
      <c r="T36" s="22">
        <f t="shared" si="27"/>
        <v>0</v>
      </c>
      <c r="U36" s="23" t="str">
        <f>IF(SUMPRODUCT($J$64:T$64,$J36:T36)&lt;0.5, "Pending", IF(T36&lt;0.5, "Complete", "In Progress"))</f>
        <v>Pending</v>
      </c>
      <c r="V36" s="22">
        <v>0</v>
      </c>
      <c r="W36" s="22">
        <f t="shared" si="28"/>
        <v>0</v>
      </c>
      <c r="X36" s="23" t="str">
        <f>IF(SUMPRODUCT($J$64:W$64,$J36:W36)&lt;0.5, "Pending", IF(W36&lt;0.5, "Complete", "In Progress"))</f>
        <v>Pending</v>
      </c>
      <c r="Y36" s="22">
        <v>0</v>
      </c>
      <c r="Z36" s="22">
        <f t="shared" si="29"/>
        <v>0</v>
      </c>
      <c r="AA36" s="23" t="str">
        <f>IF(SUMPRODUCT($J$64:Z$64,$J36:Z36)&lt;0.5, "Pending", IF(Z36&lt;0.5, "Complete", "In Progress"))</f>
        <v>Pending</v>
      </c>
      <c r="AB36" s="22">
        <v>0</v>
      </c>
      <c r="AC36" s="22">
        <f t="shared" si="30"/>
        <v>0</v>
      </c>
      <c r="AD36" s="23" t="str">
        <f>IF(SUMPRODUCT($J$64:AC$64,$J36:AC36)&lt;0.5, "Pending", IF(AC36&lt;0.5, "Complete", "In Progress"))</f>
        <v>Pending</v>
      </c>
      <c r="AE36" s="22">
        <v>0</v>
      </c>
      <c r="AF36" s="22">
        <f t="shared" si="31"/>
        <v>0</v>
      </c>
      <c r="AG36" s="23" t="str">
        <f>IF(SUMPRODUCT($J$64:AF$64,$J36:AF36)&lt;0.5, "Pending", IF(AF36&lt;0.5, "Complete", "In Progress"))</f>
        <v>Pending</v>
      </c>
      <c r="AH36" s="22">
        <v>0</v>
      </c>
      <c r="AI36" s="22">
        <f t="shared" si="32"/>
        <v>0</v>
      </c>
      <c r="AJ36" s="23" t="str">
        <f>IF(SUMPRODUCT($J$64:AI$64,$J36:AI36)&lt;0.5, "Pending", IF(AI36&lt;0.5, "Complete", "In Progress"))</f>
        <v>Pending</v>
      </c>
      <c r="AK36" s="22">
        <v>0</v>
      </c>
      <c r="AL36" s="22">
        <f t="shared" si="33"/>
        <v>0</v>
      </c>
      <c r="AM36" s="23" t="str">
        <f>IF(SUMPRODUCT($J$64:AL$64,$J36:AL36)&lt;0.5, "Pending", IF(AL36&lt;0.5, "Complete", "In Progress"))</f>
        <v>Pending</v>
      </c>
      <c r="AN36" s="22">
        <v>0</v>
      </c>
      <c r="AO36" s="22">
        <f t="shared" si="34"/>
        <v>0</v>
      </c>
      <c r="AP36" s="23" t="str">
        <f>IF(SUMPRODUCT($J$64:AO$64,$J36:AO36)&lt;0.5, "Pending", IF(AO36&lt;0.5, "Complete", "In Progress"))</f>
        <v>Pending</v>
      </c>
      <c r="AQ36" s="22">
        <v>0</v>
      </c>
      <c r="AR36" s="22">
        <f t="shared" si="35"/>
        <v>0</v>
      </c>
      <c r="AS36" s="23" t="str">
        <f>IF(SUMPRODUCT($J$64:AR$64,$J36:AR36)&lt;0.5, "Pending", IF(AR36&lt;0.5, "Complete", "In Progress"))</f>
        <v>Pending</v>
      </c>
      <c r="AT36" s="22">
        <v>0</v>
      </c>
      <c r="AU36" s="22">
        <f t="shared" si="36"/>
        <v>0</v>
      </c>
      <c r="AV36" s="23" t="str">
        <f>IF(SUMPRODUCT($J$64:AU$64,$J36:AU36)&lt;0.5, "Pending", IF(AU36&lt;0.5, "Complete", "In Progress"))</f>
        <v>Pending</v>
      </c>
      <c r="AW36" s="22">
        <v>0</v>
      </c>
      <c r="AX36" s="22">
        <f t="shared" si="37"/>
        <v>0</v>
      </c>
      <c r="AY36" s="23" t="str">
        <f>IF(SUMPRODUCT($J$64:AX$64,$J36:AX36)&lt;0.5, "Pending", IF(AX36&lt;0.5, "Complete", "In Progress"))</f>
        <v>Pending</v>
      </c>
      <c r="AZ36" s="22">
        <v>0</v>
      </c>
      <c r="BA36" s="22" t="e">
        <f>MAX(#REF!-AZ36,0)</f>
        <v>#REF!</v>
      </c>
      <c r="BB36" s="23" t="e">
        <f>IF(SUMPRODUCT($J$64:BA$64,$J36:BA36)&lt;0.5, "Pending", IF(BA36&lt;0.5, "Complete", "In Progress"))</f>
        <v>#REF!</v>
      </c>
      <c r="BC36" s="22">
        <v>0</v>
      </c>
      <c r="BD36" s="22" t="e">
        <f t="shared" si="38"/>
        <v>#REF!</v>
      </c>
      <c r="BE36" s="23" t="e">
        <f>IF(SUMPRODUCT($J$64:BD$64,$J36:BD36)&lt;0.5, "Pending", IF(BD36&lt;0.5, "Complete", "In Progress"))</f>
        <v>#REF!</v>
      </c>
      <c r="BF36" s="22">
        <v>0</v>
      </c>
      <c r="BG36" s="22" t="e">
        <f t="shared" si="39"/>
        <v>#REF!</v>
      </c>
      <c r="BH36" s="23" t="e">
        <f>IF(SUMPRODUCT($J$64:BG$64,$J36:BG36)&lt;0.5, "Pending", IF(BG36&lt;0.5, "Complete", "In Progress"))</f>
        <v>#REF!</v>
      </c>
      <c r="BI36" s="22">
        <v>0</v>
      </c>
      <c r="BJ36" s="22" t="e">
        <f t="shared" si="40"/>
        <v>#REF!</v>
      </c>
      <c r="BK36" s="23" t="e">
        <f>IF(SUMPRODUCT($J$64:BJ$64,$J36:BJ36)&lt;0.5, "Pending", IF(BJ36&lt;0.5, "Complete", "In Progress"))</f>
        <v>#REF!</v>
      </c>
      <c r="BL36" s="22">
        <v>0</v>
      </c>
      <c r="BM36" s="22" t="e">
        <f t="shared" si="41"/>
        <v>#REF!</v>
      </c>
      <c r="BN36" s="23" t="e">
        <f>IF(SUMPRODUCT($J$64:BM$64,$J36:BM36)&lt;0.5, "Pending", IF(BM36&lt;0.5, "Complete", "In Progress"))</f>
        <v>#REF!</v>
      </c>
      <c r="BO36" s="22">
        <v>0</v>
      </c>
      <c r="BP36" s="22" t="e">
        <f t="shared" si="42"/>
        <v>#REF!</v>
      </c>
      <c r="BQ36" s="23" t="e">
        <f>IF(SUMPRODUCT($J$64:BP$64,$J36:BP36)&lt;0.5, "Pending", IF(BP36&lt;0.5, "Complete", "In Progress"))</f>
        <v>#REF!</v>
      </c>
      <c r="BR36" s="22">
        <v>0</v>
      </c>
      <c r="BS36" s="22" t="e">
        <f t="shared" si="43"/>
        <v>#REF!</v>
      </c>
      <c r="BT36" s="23" t="e">
        <f>IF(SUMPRODUCT($J$64:BS$64,$J36:BS36)&lt;0.5, "Pending", IF(BS36&lt;0.5, "Complete", "In Progress"))</f>
        <v>#REF!</v>
      </c>
      <c r="BU36" s="22">
        <v>0</v>
      </c>
      <c r="BV36" s="22" t="e">
        <f t="shared" si="44"/>
        <v>#REF!</v>
      </c>
      <c r="BW36" s="23" t="e">
        <f>IF(SUMPRODUCT($J$64:BV$64,$J36:BV36)&lt;0.5, "Pending", IF(BV36&lt;0.5, "Complete", "In Progress"))</f>
        <v>#REF!</v>
      </c>
      <c r="BX36" s="22">
        <v>0</v>
      </c>
      <c r="BY36" s="22" t="e">
        <f t="shared" si="45"/>
        <v>#REF!</v>
      </c>
      <c r="BZ36" s="23" t="e">
        <f>IF(SUMPRODUCT($J$64:BY$64,$J36:BY36)&lt;0.5, "Pending", IF(BY36&lt;0.5, "Complete", "In Progress"))</f>
        <v>#REF!</v>
      </c>
      <c r="CA36" s="22">
        <v>0</v>
      </c>
      <c r="CB36" s="22" t="e">
        <f t="shared" si="46"/>
        <v>#REF!</v>
      </c>
      <c r="CC36" s="23" t="e">
        <f>IF(SUMPRODUCT($J$64:CB$64,$J36:CB36)&lt;0.5, "Pending", IF(CB36&lt;0.5, "Complete", "In Progress"))</f>
        <v>#REF!</v>
      </c>
      <c r="CD36" s="24"/>
      <c r="CE36" s="25">
        <f>SUMPRODUCT($H$64:AY$64,$H36:AY36)</f>
        <v>0</v>
      </c>
    </row>
    <row r="37" spans="1:83" x14ac:dyDescent="0.25">
      <c r="A37" s="16"/>
      <c r="B37" s="16"/>
      <c r="C37" s="16"/>
      <c r="D37" s="17"/>
      <c r="E37" s="164"/>
      <c r="F37" s="18" t="s">
        <v>132</v>
      </c>
      <c r="G37" s="19" t="str">
        <f t="shared" ca="1" si="0"/>
        <v>Pending</v>
      </c>
      <c r="H37" s="20">
        <v>1</v>
      </c>
      <c r="I37" s="21">
        <v>0</v>
      </c>
      <c r="J37" s="22">
        <v>0</v>
      </c>
      <c r="K37" s="22">
        <f t="shared" si="24"/>
        <v>0</v>
      </c>
      <c r="L37" s="23" t="str">
        <f>IF(SUMPRODUCT($J$64:K$64,$J37:K37)&lt;0.5, "Pending", IF(K37&lt;0.5, "Complete", "In Progress"))</f>
        <v>Pending</v>
      </c>
      <c r="M37" s="22">
        <v>0</v>
      </c>
      <c r="N37" s="22">
        <f t="shared" si="25"/>
        <v>0</v>
      </c>
      <c r="O37" s="23" t="str">
        <f>IF(SUMPRODUCT($J$64:N$64,$J37:N37)&lt;0.5, "Pending", IF(N37&lt;0.5, "Complete", "In Progress"))</f>
        <v>Pending</v>
      </c>
      <c r="P37" s="22">
        <v>0</v>
      </c>
      <c r="Q37" s="22">
        <f t="shared" si="26"/>
        <v>0</v>
      </c>
      <c r="R37" s="23" t="str">
        <f>IF(SUMPRODUCT($J$64:Q$64,$J37:Q37)&lt;0.5, "Pending", IF(Q37&lt;0.5, "Complete", "In Progress"))</f>
        <v>Pending</v>
      </c>
      <c r="S37" s="22">
        <v>0</v>
      </c>
      <c r="T37" s="22">
        <f t="shared" si="27"/>
        <v>0</v>
      </c>
      <c r="U37" s="23" t="str">
        <f>IF(SUMPRODUCT($J$64:T$64,$J37:T37)&lt;0.5, "Pending", IF(T37&lt;0.5, "Complete", "In Progress"))</f>
        <v>Pending</v>
      </c>
      <c r="V37" s="22">
        <v>0</v>
      </c>
      <c r="W37" s="22">
        <f t="shared" si="28"/>
        <v>0</v>
      </c>
      <c r="X37" s="23" t="str">
        <f>IF(SUMPRODUCT($J$64:W$64,$J37:W37)&lt;0.5, "Pending", IF(W37&lt;0.5, "Complete", "In Progress"))</f>
        <v>Pending</v>
      </c>
      <c r="Y37" s="22">
        <v>0</v>
      </c>
      <c r="Z37" s="22">
        <f t="shared" si="29"/>
        <v>0</v>
      </c>
      <c r="AA37" s="23" t="str">
        <f>IF(SUMPRODUCT($J$64:Z$64,$J37:Z37)&lt;0.5, "Pending", IF(Z37&lt;0.5, "Complete", "In Progress"))</f>
        <v>Pending</v>
      </c>
      <c r="AB37" s="22">
        <v>0</v>
      </c>
      <c r="AC37" s="22">
        <f t="shared" si="30"/>
        <v>0</v>
      </c>
      <c r="AD37" s="23" t="str">
        <f>IF(SUMPRODUCT($J$64:AC$64,$J37:AC37)&lt;0.5, "Pending", IF(AC37&lt;0.5, "Complete", "In Progress"))</f>
        <v>Pending</v>
      </c>
      <c r="AE37" s="22">
        <v>0</v>
      </c>
      <c r="AF37" s="22">
        <f t="shared" si="31"/>
        <v>0</v>
      </c>
      <c r="AG37" s="23" t="str">
        <f>IF(SUMPRODUCT($J$64:AF$64,$J37:AF37)&lt;0.5, "Pending", IF(AF37&lt;0.5, "Complete", "In Progress"))</f>
        <v>Pending</v>
      </c>
      <c r="AH37" s="22">
        <v>0</v>
      </c>
      <c r="AI37" s="22">
        <f t="shared" si="32"/>
        <v>0</v>
      </c>
      <c r="AJ37" s="23" t="str">
        <f>IF(SUMPRODUCT($J$64:AI$64,$J37:AI37)&lt;0.5, "Pending", IF(AI37&lt;0.5, "Complete", "In Progress"))</f>
        <v>Pending</v>
      </c>
      <c r="AK37" s="22">
        <v>0</v>
      </c>
      <c r="AL37" s="22">
        <f t="shared" si="33"/>
        <v>0</v>
      </c>
      <c r="AM37" s="23" t="str">
        <f>IF(SUMPRODUCT($J$64:AL$64,$J37:AL37)&lt;0.5, "Pending", IF(AL37&lt;0.5, "Complete", "In Progress"))</f>
        <v>Pending</v>
      </c>
      <c r="AN37" s="22">
        <v>0</v>
      </c>
      <c r="AO37" s="22">
        <f t="shared" si="34"/>
        <v>0</v>
      </c>
      <c r="AP37" s="23" t="str">
        <f>IF(SUMPRODUCT($J$64:AO$64,$J37:AO37)&lt;0.5, "Pending", IF(AO37&lt;0.5, "Complete", "In Progress"))</f>
        <v>Pending</v>
      </c>
      <c r="AQ37" s="22">
        <v>0</v>
      </c>
      <c r="AR37" s="22">
        <f t="shared" si="35"/>
        <v>0</v>
      </c>
      <c r="AS37" s="23" t="str">
        <f>IF(SUMPRODUCT($J$64:AR$64,$J37:AR37)&lt;0.5, "Pending", IF(AR37&lt;0.5, "Complete", "In Progress"))</f>
        <v>Pending</v>
      </c>
      <c r="AT37" s="22">
        <v>0</v>
      </c>
      <c r="AU37" s="22">
        <f t="shared" si="36"/>
        <v>0</v>
      </c>
      <c r="AV37" s="23" t="str">
        <f>IF(SUMPRODUCT($J$64:AU$64,$J37:AU37)&lt;0.5, "Pending", IF(AU37&lt;0.5, "Complete", "In Progress"))</f>
        <v>Pending</v>
      </c>
      <c r="AW37" s="22">
        <v>0</v>
      </c>
      <c r="AX37" s="22">
        <f t="shared" si="37"/>
        <v>0</v>
      </c>
      <c r="AY37" s="23" t="str">
        <f>IF(SUMPRODUCT($J$64:AX$64,$J37:AX37)&lt;0.5, "Pending", IF(AX37&lt;0.5, "Complete", "In Progress"))</f>
        <v>Pending</v>
      </c>
      <c r="AZ37" s="22">
        <v>0</v>
      </c>
      <c r="BA37" s="22" t="e">
        <f>MAX(#REF!-AZ37,0)</f>
        <v>#REF!</v>
      </c>
      <c r="BB37" s="23" t="e">
        <f>IF(SUMPRODUCT($J$64:BA$64,$J37:BA37)&lt;0.5, "Pending", IF(BA37&lt;0.5, "Complete", "In Progress"))</f>
        <v>#REF!</v>
      </c>
      <c r="BC37" s="22">
        <v>0</v>
      </c>
      <c r="BD37" s="22" t="e">
        <f t="shared" si="38"/>
        <v>#REF!</v>
      </c>
      <c r="BE37" s="23" t="e">
        <f>IF(SUMPRODUCT($J$64:BD$64,$J37:BD37)&lt;0.5, "Pending", IF(BD37&lt;0.5, "Complete", "In Progress"))</f>
        <v>#REF!</v>
      </c>
      <c r="BF37" s="22">
        <v>0</v>
      </c>
      <c r="BG37" s="22" t="e">
        <f t="shared" si="39"/>
        <v>#REF!</v>
      </c>
      <c r="BH37" s="23" t="e">
        <f>IF(SUMPRODUCT($J$64:BG$64,$J37:BG37)&lt;0.5, "Pending", IF(BG37&lt;0.5, "Complete", "In Progress"))</f>
        <v>#REF!</v>
      </c>
      <c r="BI37" s="22">
        <v>0</v>
      </c>
      <c r="BJ37" s="22" t="e">
        <f t="shared" si="40"/>
        <v>#REF!</v>
      </c>
      <c r="BK37" s="23" t="e">
        <f>IF(SUMPRODUCT($J$64:BJ$64,$J37:BJ37)&lt;0.5, "Pending", IF(BJ37&lt;0.5, "Complete", "In Progress"))</f>
        <v>#REF!</v>
      </c>
      <c r="BL37" s="22">
        <v>0</v>
      </c>
      <c r="BM37" s="22" t="e">
        <f t="shared" si="41"/>
        <v>#REF!</v>
      </c>
      <c r="BN37" s="23" t="e">
        <f>IF(SUMPRODUCT($J$64:BM$64,$J37:BM37)&lt;0.5, "Pending", IF(BM37&lt;0.5, "Complete", "In Progress"))</f>
        <v>#REF!</v>
      </c>
      <c r="BO37" s="22">
        <v>0</v>
      </c>
      <c r="BP37" s="22" t="e">
        <f t="shared" si="42"/>
        <v>#REF!</v>
      </c>
      <c r="BQ37" s="23" t="e">
        <f>IF(SUMPRODUCT($J$64:BP$64,$J37:BP37)&lt;0.5, "Pending", IF(BP37&lt;0.5, "Complete", "In Progress"))</f>
        <v>#REF!</v>
      </c>
      <c r="BR37" s="22">
        <v>0</v>
      </c>
      <c r="BS37" s="22" t="e">
        <f t="shared" si="43"/>
        <v>#REF!</v>
      </c>
      <c r="BT37" s="23" t="e">
        <f>IF(SUMPRODUCT($J$64:BS$64,$J37:BS37)&lt;0.5, "Pending", IF(BS37&lt;0.5, "Complete", "In Progress"))</f>
        <v>#REF!</v>
      </c>
      <c r="BU37" s="22">
        <v>0</v>
      </c>
      <c r="BV37" s="22" t="e">
        <f t="shared" si="44"/>
        <v>#REF!</v>
      </c>
      <c r="BW37" s="23" t="e">
        <f>IF(SUMPRODUCT($J$64:BV$64,$J37:BV37)&lt;0.5, "Pending", IF(BV37&lt;0.5, "Complete", "In Progress"))</f>
        <v>#REF!</v>
      </c>
      <c r="BX37" s="22">
        <v>0</v>
      </c>
      <c r="BY37" s="22" t="e">
        <f t="shared" si="45"/>
        <v>#REF!</v>
      </c>
      <c r="BZ37" s="23" t="e">
        <f>IF(SUMPRODUCT($J$64:BY$64,$J37:BY37)&lt;0.5, "Pending", IF(BY37&lt;0.5, "Complete", "In Progress"))</f>
        <v>#REF!</v>
      </c>
      <c r="CA37" s="22">
        <v>0</v>
      </c>
      <c r="CB37" s="22" t="e">
        <f t="shared" si="46"/>
        <v>#REF!</v>
      </c>
      <c r="CC37" s="23" t="e">
        <f>IF(SUMPRODUCT($J$64:CB$64,$J37:CB37)&lt;0.5, "Pending", IF(CB37&lt;0.5, "Complete", "In Progress"))</f>
        <v>#REF!</v>
      </c>
      <c r="CD37" s="24"/>
      <c r="CE37" s="25">
        <f>SUMPRODUCT($H$64:AY$64,$H37:AY37)</f>
        <v>0</v>
      </c>
    </row>
    <row r="38" spans="1:83" x14ac:dyDescent="0.25">
      <c r="A38" s="16"/>
      <c r="B38" s="16"/>
      <c r="C38" s="16"/>
      <c r="D38" s="17"/>
      <c r="E38" s="164"/>
      <c r="F38" s="18" t="s">
        <v>132</v>
      </c>
      <c r="G38" s="19" t="str">
        <f t="shared" ca="1" si="0"/>
        <v>Pending</v>
      </c>
      <c r="H38" s="20">
        <v>1</v>
      </c>
      <c r="I38" s="21">
        <v>0</v>
      </c>
      <c r="J38" s="22">
        <v>0</v>
      </c>
      <c r="K38" s="22">
        <f t="shared" si="24"/>
        <v>0</v>
      </c>
      <c r="L38" s="23" t="str">
        <f>IF(SUMPRODUCT($J$64:K$64,$J38:K38)&lt;0.5, "Pending", IF(K38&lt;0.5, "Complete", "In Progress"))</f>
        <v>Pending</v>
      </c>
      <c r="M38" s="22">
        <v>0</v>
      </c>
      <c r="N38" s="22">
        <f t="shared" si="25"/>
        <v>0</v>
      </c>
      <c r="O38" s="23" t="str">
        <f>IF(SUMPRODUCT($J$64:N$64,$J38:N38)&lt;0.5, "Pending", IF(N38&lt;0.5, "Complete", "In Progress"))</f>
        <v>Pending</v>
      </c>
      <c r="P38" s="22">
        <v>0</v>
      </c>
      <c r="Q38" s="22">
        <f t="shared" si="26"/>
        <v>0</v>
      </c>
      <c r="R38" s="23" t="str">
        <f>IF(SUMPRODUCT($J$64:Q$64,$J38:Q38)&lt;0.5, "Pending", IF(Q38&lt;0.5, "Complete", "In Progress"))</f>
        <v>Pending</v>
      </c>
      <c r="S38" s="22">
        <v>0</v>
      </c>
      <c r="T38" s="22">
        <f t="shared" si="27"/>
        <v>0</v>
      </c>
      <c r="U38" s="23" t="str">
        <f>IF(SUMPRODUCT($J$64:T$64,$J38:T38)&lt;0.5, "Pending", IF(T38&lt;0.5, "Complete", "In Progress"))</f>
        <v>Pending</v>
      </c>
      <c r="V38" s="22">
        <v>0</v>
      </c>
      <c r="W38" s="22">
        <f t="shared" si="28"/>
        <v>0</v>
      </c>
      <c r="X38" s="23" t="str">
        <f>IF(SUMPRODUCT($J$64:W$64,$J38:W38)&lt;0.5, "Pending", IF(W38&lt;0.5, "Complete", "In Progress"))</f>
        <v>Pending</v>
      </c>
      <c r="Y38" s="22">
        <v>0</v>
      </c>
      <c r="Z38" s="22">
        <f t="shared" si="29"/>
        <v>0</v>
      </c>
      <c r="AA38" s="23" t="str">
        <f>IF(SUMPRODUCT($J$64:Z$64,$J38:Z38)&lt;0.5, "Pending", IF(Z38&lt;0.5, "Complete", "In Progress"))</f>
        <v>Pending</v>
      </c>
      <c r="AB38" s="22">
        <v>0</v>
      </c>
      <c r="AC38" s="22">
        <f t="shared" si="30"/>
        <v>0</v>
      </c>
      <c r="AD38" s="23" t="str">
        <f>IF(SUMPRODUCT($J$64:AC$64,$J38:AC38)&lt;0.5, "Pending", IF(AC38&lt;0.5, "Complete", "In Progress"))</f>
        <v>Pending</v>
      </c>
      <c r="AE38" s="22">
        <v>0</v>
      </c>
      <c r="AF38" s="22">
        <f t="shared" si="31"/>
        <v>0</v>
      </c>
      <c r="AG38" s="23" t="str">
        <f>IF(SUMPRODUCT($J$64:AF$64,$J38:AF38)&lt;0.5, "Pending", IF(AF38&lt;0.5, "Complete", "In Progress"))</f>
        <v>Pending</v>
      </c>
      <c r="AH38" s="22">
        <v>0</v>
      </c>
      <c r="AI38" s="22">
        <f t="shared" si="32"/>
        <v>0</v>
      </c>
      <c r="AJ38" s="23" t="str">
        <f>IF(SUMPRODUCT($J$64:AI$64,$J38:AI38)&lt;0.5, "Pending", IF(AI38&lt;0.5, "Complete", "In Progress"))</f>
        <v>Pending</v>
      </c>
      <c r="AK38" s="22">
        <v>0</v>
      </c>
      <c r="AL38" s="22">
        <f t="shared" si="33"/>
        <v>0</v>
      </c>
      <c r="AM38" s="23" t="str">
        <f>IF(SUMPRODUCT($J$64:AL$64,$J38:AL38)&lt;0.5, "Pending", IF(AL38&lt;0.5, "Complete", "In Progress"))</f>
        <v>Pending</v>
      </c>
      <c r="AN38" s="22">
        <v>0</v>
      </c>
      <c r="AO38" s="22">
        <f t="shared" si="34"/>
        <v>0</v>
      </c>
      <c r="AP38" s="23" t="str">
        <f>IF(SUMPRODUCT($J$64:AO$64,$J38:AO38)&lt;0.5, "Pending", IF(AO38&lt;0.5, "Complete", "In Progress"))</f>
        <v>Pending</v>
      </c>
      <c r="AQ38" s="22">
        <v>0</v>
      </c>
      <c r="AR38" s="22">
        <f t="shared" si="35"/>
        <v>0</v>
      </c>
      <c r="AS38" s="23" t="str">
        <f>IF(SUMPRODUCT($J$64:AR$64,$J38:AR38)&lt;0.5, "Pending", IF(AR38&lt;0.5, "Complete", "In Progress"))</f>
        <v>Pending</v>
      </c>
      <c r="AT38" s="22">
        <v>0</v>
      </c>
      <c r="AU38" s="22">
        <f t="shared" si="36"/>
        <v>0</v>
      </c>
      <c r="AV38" s="23" t="str">
        <f>IF(SUMPRODUCT($J$64:AU$64,$J38:AU38)&lt;0.5, "Pending", IF(AU38&lt;0.5, "Complete", "In Progress"))</f>
        <v>Pending</v>
      </c>
      <c r="AW38" s="22">
        <v>0</v>
      </c>
      <c r="AX38" s="22">
        <f t="shared" si="37"/>
        <v>0</v>
      </c>
      <c r="AY38" s="23" t="str">
        <f>IF(SUMPRODUCT($J$64:AX$64,$J38:AX38)&lt;0.5, "Pending", IF(AX38&lt;0.5, "Complete", "In Progress"))</f>
        <v>Pending</v>
      </c>
      <c r="AZ38" s="22">
        <v>0</v>
      </c>
      <c r="BA38" s="22" t="e">
        <f>MAX(#REF!-AZ38,0)</f>
        <v>#REF!</v>
      </c>
      <c r="BB38" s="23" t="e">
        <f>IF(SUMPRODUCT($J$64:BA$64,$J38:BA38)&lt;0.5, "Pending", IF(BA38&lt;0.5, "Complete", "In Progress"))</f>
        <v>#REF!</v>
      </c>
      <c r="BC38" s="22">
        <v>0</v>
      </c>
      <c r="BD38" s="22" t="e">
        <f t="shared" si="38"/>
        <v>#REF!</v>
      </c>
      <c r="BE38" s="23" t="e">
        <f>IF(SUMPRODUCT($J$64:BD$64,$J38:BD38)&lt;0.5, "Pending", IF(BD38&lt;0.5, "Complete", "In Progress"))</f>
        <v>#REF!</v>
      </c>
      <c r="BF38" s="22">
        <v>0</v>
      </c>
      <c r="BG38" s="22" t="e">
        <f t="shared" si="39"/>
        <v>#REF!</v>
      </c>
      <c r="BH38" s="23" t="e">
        <f>IF(SUMPRODUCT($J$64:BG$64,$J38:BG38)&lt;0.5, "Pending", IF(BG38&lt;0.5, "Complete", "In Progress"))</f>
        <v>#REF!</v>
      </c>
      <c r="BI38" s="22">
        <v>0</v>
      </c>
      <c r="BJ38" s="22" t="e">
        <f t="shared" si="40"/>
        <v>#REF!</v>
      </c>
      <c r="BK38" s="23" t="e">
        <f>IF(SUMPRODUCT($J$64:BJ$64,$J38:BJ38)&lt;0.5, "Pending", IF(BJ38&lt;0.5, "Complete", "In Progress"))</f>
        <v>#REF!</v>
      </c>
      <c r="BL38" s="22">
        <v>0</v>
      </c>
      <c r="BM38" s="22" t="e">
        <f t="shared" si="41"/>
        <v>#REF!</v>
      </c>
      <c r="BN38" s="23" t="e">
        <f>IF(SUMPRODUCT($J$64:BM$64,$J38:BM38)&lt;0.5, "Pending", IF(BM38&lt;0.5, "Complete", "In Progress"))</f>
        <v>#REF!</v>
      </c>
      <c r="BO38" s="22">
        <v>0</v>
      </c>
      <c r="BP38" s="22" t="e">
        <f t="shared" si="42"/>
        <v>#REF!</v>
      </c>
      <c r="BQ38" s="23" t="e">
        <f>IF(SUMPRODUCT($J$64:BP$64,$J38:BP38)&lt;0.5, "Pending", IF(BP38&lt;0.5, "Complete", "In Progress"))</f>
        <v>#REF!</v>
      </c>
      <c r="BR38" s="22">
        <v>0</v>
      </c>
      <c r="BS38" s="22" t="e">
        <f t="shared" si="43"/>
        <v>#REF!</v>
      </c>
      <c r="BT38" s="23" t="e">
        <f>IF(SUMPRODUCT($J$64:BS$64,$J38:BS38)&lt;0.5, "Pending", IF(BS38&lt;0.5, "Complete", "In Progress"))</f>
        <v>#REF!</v>
      </c>
      <c r="BU38" s="22">
        <v>0</v>
      </c>
      <c r="BV38" s="22" t="e">
        <f t="shared" si="44"/>
        <v>#REF!</v>
      </c>
      <c r="BW38" s="23" t="e">
        <f>IF(SUMPRODUCT($J$64:BV$64,$J38:BV38)&lt;0.5, "Pending", IF(BV38&lt;0.5, "Complete", "In Progress"))</f>
        <v>#REF!</v>
      </c>
      <c r="BX38" s="22">
        <v>0</v>
      </c>
      <c r="BY38" s="22" t="e">
        <f t="shared" si="45"/>
        <v>#REF!</v>
      </c>
      <c r="BZ38" s="23" t="e">
        <f>IF(SUMPRODUCT($J$64:BY$64,$J38:BY38)&lt;0.5, "Pending", IF(BY38&lt;0.5, "Complete", "In Progress"))</f>
        <v>#REF!</v>
      </c>
      <c r="CA38" s="22">
        <v>0</v>
      </c>
      <c r="CB38" s="22" t="e">
        <f t="shared" si="46"/>
        <v>#REF!</v>
      </c>
      <c r="CC38" s="23" t="e">
        <f>IF(SUMPRODUCT($J$64:CB$64,$J38:CB38)&lt;0.5, "Pending", IF(CB38&lt;0.5, "Complete", "In Progress"))</f>
        <v>#REF!</v>
      </c>
      <c r="CD38" s="24"/>
      <c r="CE38" s="25">
        <f>SUMPRODUCT($H$64:AY$64,$H38:AY38)</f>
        <v>0</v>
      </c>
    </row>
    <row r="39" spans="1:83" x14ac:dyDescent="0.25">
      <c r="A39" s="16"/>
      <c r="B39" s="16"/>
      <c r="C39" s="16"/>
      <c r="D39" s="17"/>
      <c r="E39" s="164"/>
      <c r="F39" s="18" t="s">
        <v>132</v>
      </c>
      <c r="G39" s="19" t="str">
        <f t="shared" ca="1" si="0"/>
        <v>Pending</v>
      </c>
      <c r="H39" s="20">
        <v>1</v>
      </c>
      <c r="I39" s="21">
        <v>0</v>
      </c>
      <c r="J39" s="22">
        <v>0</v>
      </c>
      <c r="K39" s="22">
        <f t="shared" si="24"/>
        <v>0</v>
      </c>
      <c r="L39" s="23" t="str">
        <f>IF(SUMPRODUCT($J$64:K$64,$J39:K39)&lt;0.5, "Pending", IF(K39&lt;0.5, "Complete", "In Progress"))</f>
        <v>Pending</v>
      </c>
      <c r="M39" s="22">
        <v>0</v>
      </c>
      <c r="N39" s="22">
        <f t="shared" si="25"/>
        <v>0</v>
      </c>
      <c r="O39" s="23" t="str">
        <f>IF(SUMPRODUCT($J$64:N$64,$J39:N39)&lt;0.5, "Pending", IF(N39&lt;0.5, "Complete", "In Progress"))</f>
        <v>Pending</v>
      </c>
      <c r="P39" s="22">
        <v>0</v>
      </c>
      <c r="Q39" s="22">
        <f t="shared" si="26"/>
        <v>0</v>
      </c>
      <c r="R39" s="23" t="str">
        <f>IF(SUMPRODUCT($J$64:Q$64,$J39:Q39)&lt;0.5, "Pending", IF(Q39&lt;0.5, "Complete", "In Progress"))</f>
        <v>Pending</v>
      </c>
      <c r="S39" s="22">
        <v>0</v>
      </c>
      <c r="T39" s="22">
        <f t="shared" si="27"/>
        <v>0</v>
      </c>
      <c r="U39" s="23" t="str">
        <f>IF(SUMPRODUCT($J$64:T$64,$J39:T39)&lt;0.5, "Pending", IF(T39&lt;0.5, "Complete", "In Progress"))</f>
        <v>Pending</v>
      </c>
      <c r="V39" s="22">
        <v>0</v>
      </c>
      <c r="W39" s="22">
        <f t="shared" si="28"/>
        <v>0</v>
      </c>
      <c r="X39" s="23" t="str">
        <f>IF(SUMPRODUCT($J$64:W$64,$J39:W39)&lt;0.5, "Pending", IF(W39&lt;0.5, "Complete", "In Progress"))</f>
        <v>Pending</v>
      </c>
      <c r="Y39" s="22">
        <v>0</v>
      </c>
      <c r="Z39" s="22">
        <f t="shared" si="29"/>
        <v>0</v>
      </c>
      <c r="AA39" s="23" t="str">
        <f>IF(SUMPRODUCT($J$64:Z$64,$J39:Z39)&lt;0.5, "Pending", IF(Z39&lt;0.5, "Complete", "In Progress"))</f>
        <v>Pending</v>
      </c>
      <c r="AB39" s="22">
        <v>0</v>
      </c>
      <c r="AC39" s="22">
        <f t="shared" si="30"/>
        <v>0</v>
      </c>
      <c r="AD39" s="23" t="str">
        <f>IF(SUMPRODUCT($J$64:AC$64,$J39:AC39)&lt;0.5, "Pending", IF(AC39&lt;0.5, "Complete", "In Progress"))</f>
        <v>Pending</v>
      </c>
      <c r="AE39" s="22">
        <v>0</v>
      </c>
      <c r="AF39" s="22">
        <f t="shared" si="31"/>
        <v>0</v>
      </c>
      <c r="AG39" s="23" t="str">
        <f>IF(SUMPRODUCT($J$64:AF$64,$J39:AF39)&lt;0.5, "Pending", IF(AF39&lt;0.5, "Complete", "In Progress"))</f>
        <v>Pending</v>
      </c>
      <c r="AH39" s="22">
        <v>0</v>
      </c>
      <c r="AI39" s="22">
        <f t="shared" si="32"/>
        <v>0</v>
      </c>
      <c r="AJ39" s="23" t="str">
        <f>IF(SUMPRODUCT($J$64:AI$64,$J39:AI39)&lt;0.5, "Pending", IF(AI39&lt;0.5, "Complete", "In Progress"))</f>
        <v>Pending</v>
      </c>
      <c r="AK39" s="22">
        <v>0</v>
      </c>
      <c r="AL39" s="22">
        <f t="shared" si="33"/>
        <v>0</v>
      </c>
      <c r="AM39" s="23" t="str">
        <f>IF(SUMPRODUCT($J$64:AL$64,$J39:AL39)&lt;0.5, "Pending", IF(AL39&lt;0.5, "Complete", "In Progress"))</f>
        <v>Pending</v>
      </c>
      <c r="AN39" s="22">
        <v>0</v>
      </c>
      <c r="AO39" s="22">
        <f t="shared" si="34"/>
        <v>0</v>
      </c>
      <c r="AP39" s="23" t="str">
        <f>IF(SUMPRODUCT($J$64:AO$64,$J39:AO39)&lt;0.5, "Pending", IF(AO39&lt;0.5, "Complete", "In Progress"))</f>
        <v>Pending</v>
      </c>
      <c r="AQ39" s="22">
        <v>0</v>
      </c>
      <c r="AR39" s="22">
        <f t="shared" si="35"/>
        <v>0</v>
      </c>
      <c r="AS39" s="23" t="str">
        <f>IF(SUMPRODUCT($J$64:AR$64,$J39:AR39)&lt;0.5, "Pending", IF(AR39&lt;0.5, "Complete", "In Progress"))</f>
        <v>Pending</v>
      </c>
      <c r="AT39" s="22">
        <v>0</v>
      </c>
      <c r="AU39" s="22">
        <f t="shared" si="36"/>
        <v>0</v>
      </c>
      <c r="AV39" s="23" t="str">
        <f>IF(SUMPRODUCT($J$64:AU$64,$J39:AU39)&lt;0.5, "Pending", IF(AU39&lt;0.5, "Complete", "In Progress"))</f>
        <v>Pending</v>
      </c>
      <c r="AW39" s="22">
        <v>0</v>
      </c>
      <c r="AX39" s="22">
        <f t="shared" si="37"/>
        <v>0</v>
      </c>
      <c r="AY39" s="23" t="str">
        <f>IF(SUMPRODUCT($J$64:AX$64,$J39:AX39)&lt;0.5, "Pending", IF(AX39&lt;0.5, "Complete", "In Progress"))</f>
        <v>Pending</v>
      </c>
      <c r="AZ39" s="22">
        <v>0</v>
      </c>
      <c r="BA39" s="22" t="e">
        <f>MAX(#REF!-AZ39,0)</f>
        <v>#REF!</v>
      </c>
      <c r="BB39" s="23" t="e">
        <f>IF(SUMPRODUCT($J$64:BA$64,$J39:BA39)&lt;0.5, "Pending", IF(BA39&lt;0.5, "Complete", "In Progress"))</f>
        <v>#REF!</v>
      </c>
      <c r="BC39" s="22">
        <v>0</v>
      </c>
      <c r="BD39" s="22" t="e">
        <f t="shared" si="38"/>
        <v>#REF!</v>
      </c>
      <c r="BE39" s="23" t="e">
        <f>IF(SUMPRODUCT($J$64:BD$64,$J39:BD39)&lt;0.5, "Pending", IF(BD39&lt;0.5, "Complete", "In Progress"))</f>
        <v>#REF!</v>
      </c>
      <c r="BF39" s="22">
        <v>0</v>
      </c>
      <c r="BG39" s="22" t="e">
        <f t="shared" si="39"/>
        <v>#REF!</v>
      </c>
      <c r="BH39" s="23" t="e">
        <f>IF(SUMPRODUCT($J$64:BG$64,$J39:BG39)&lt;0.5, "Pending", IF(BG39&lt;0.5, "Complete", "In Progress"))</f>
        <v>#REF!</v>
      </c>
      <c r="BI39" s="22">
        <v>0</v>
      </c>
      <c r="BJ39" s="22" t="e">
        <f t="shared" si="40"/>
        <v>#REF!</v>
      </c>
      <c r="BK39" s="23" t="e">
        <f>IF(SUMPRODUCT($J$64:BJ$64,$J39:BJ39)&lt;0.5, "Pending", IF(BJ39&lt;0.5, "Complete", "In Progress"))</f>
        <v>#REF!</v>
      </c>
      <c r="BL39" s="22">
        <v>0</v>
      </c>
      <c r="BM39" s="22" t="e">
        <f t="shared" si="41"/>
        <v>#REF!</v>
      </c>
      <c r="BN39" s="23" t="e">
        <f>IF(SUMPRODUCT($J$64:BM$64,$J39:BM39)&lt;0.5, "Pending", IF(BM39&lt;0.5, "Complete", "In Progress"))</f>
        <v>#REF!</v>
      </c>
      <c r="BO39" s="22">
        <v>0</v>
      </c>
      <c r="BP39" s="22" t="e">
        <f t="shared" si="42"/>
        <v>#REF!</v>
      </c>
      <c r="BQ39" s="23" t="e">
        <f>IF(SUMPRODUCT($J$64:BP$64,$J39:BP39)&lt;0.5, "Pending", IF(BP39&lt;0.5, "Complete", "In Progress"))</f>
        <v>#REF!</v>
      </c>
      <c r="BR39" s="22">
        <v>0</v>
      </c>
      <c r="BS39" s="22" t="e">
        <f t="shared" si="43"/>
        <v>#REF!</v>
      </c>
      <c r="BT39" s="23" t="e">
        <f>IF(SUMPRODUCT($J$64:BS$64,$J39:BS39)&lt;0.5, "Pending", IF(BS39&lt;0.5, "Complete", "In Progress"))</f>
        <v>#REF!</v>
      </c>
      <c r="BU39" s="22">
        <v>0</v>
      </c>
      <c r="BV39" s="22" t="e">
        <f t="shared" si="44"/>
        <v>#REF!</v>
      </c>
      <c r="BW39" s="23" t="e">
        <f>IF(SUMPRODUCT($J$64:BV$64,$J39:BV39)&lt;0.5, "Pending", IF(BV39&lt;0.5, "Complete", "In Progress"))</f>
        <v>#REF!</v>
      </c>
      <c r="BX39" s="22">
        <v>0</v>
      </c>
      <c r="BY39" s="22" t="e">
        <f t="shared" si="45"/>
        <v>#REF!</v>
      </c>
      <c r="BZ39" s="23" t="e">
        <f>IF(SUMPRODUCT($J$64:BY$64,$J39:BY39)&lt;0.5, "Pending", IF(BY39&lt;0.5, "Complete", "In Progress"))</f>
        <v>#REF!</v>
      </c>
      <c r="CA39" s="22">
        <v>0</v>
      </c>
      <c r="CB39" s="22" t="e">
        <f t="shared" si="46"/>
        <v>#REF!</v>
      </c>
      <c r="CC39" s="23" t="e">
        <f>IF(SUMPRODUCT($J$64:CB$64,$J39:CB39)&lt;0.5, "Pending", IF(CB39&lt;0.5, "Complete", "In Progress"))</f>
        <v>#REF!</v>
      </c>
      <c r="CD39" s="24"/>
      <c r="CE39" s="25">
        <f>SUMPRODUCT($H$64:AY$64,$H39:AY39)</f>
        <v>0</v>
      </c>
    </row>
    <row r="40" spans="1:83" x14ac:dyDescent="0.25">
      <c r="A40" s="16"/>
      <c r="B40" s="16"/>
      <c r="C40" s="16"/>
      <c r="D40" s="17"/>
      <c r="E40" s="164"/>
      <c r="F40" s="18" t="s">
        <v>132</v>
      </c>
      <c r="G40" s="19" t="str">
        <f t="shared" ca="1" si="0"/>
        <v>Pending</v>
      </c>
      <c r="H40" s="20">
        <v>1</v>
      </c>
      <c r="I40" s="21">
        <v>0</v>
      </c>
      <c r="J40" s="22">
        <v>0</v>
      </c>
      <c r="K40" s="22">
        <f t="shared" si="24"/>
        <v>0</v>
      </c>
      <c r="L40" s="23" t="str">
        <f>IF(SUMPRODUCT($J$64:K$64,$J40:K40)&lt;0.5, "Pending", IF(K40&lt;0.5, "Complete", "In Progress"))</f>
        <v>Pending</v>
      </c>
      <c r="M40" s="22">
        <v>0</v>
      </c>
      <c r="N40" s="22">
        <f t="shared" si="25"/>
        <v>0</v>
      </c>
      <c r="O40" s="23" t="str">
        <f>IF(SUMPRODUCT($J$64:N$64,$J40:N40)&lt;0.5, "Pending", IF(N40&lt;0.5, "Complete", "In Progress"))</f>
        <v>Pending</v>
      </c>
      <c r="P40" s="22">
        <v>0</v>
      </c>
      <c r="Q40" s="22">
        <f t="shared" si="26"/>
        <v>0</v>
      </c>
      <c r="R40" s="23" t="str">
        <f>IF(SUMPRODUCT($J$64:Q$64,$J40:Q40)&lt;0.5, "Pending", IF(Q40&lt;0.5, "Complete", "In Progress"))</f>
        <v>Pending</v>
      </c>
      <c r="S40" s="22">
        <v>0</v>
      </c>
      <c r="T40" s="22">
        <f t="shared" si="27"/>
        <v>0</v>
      </c>
      <c r="U40" s="23" t="str">
        <f>IF(SUMPRODUCT($J$64:T$64,$J40:T40)&lt;0.5, "Pending", IF(T40&lt;0.5, "Complete", "In Progress"))</f>
        <v>Pending</v>
      </c>
      <c r="V40" s="22">
        <v>0</v>
      </c>
      <c r="W40" s="22">
        <f t="shared" si="28"/>
        <v>0</v>
      </c>
      <c r="X40" s="23" t="str">
        <f>IF(SUMPRODUCT($J$64:W$64,$J40:W40)&lt;0.5, "Pending", IF(W40&lt;0.5, "Complete", "In Progress"))</f>
        <v>Pending</v>
      </c>
      <c r="Y40" s="22">
        <v>0</v>
      </c>
      <c r="Z40" s="22">
        <f t="shared" si="29"/>
        <v>0</v>
      </c>
      <c r="AA40" s="23" t="str">
        <f>IF(SUMPRODUCT($J$64:Z$64,$J40:Z40)&lt;0.5, "Pending", IF(Z40&lt;0.5, "Complete", "In Progress"))</f>
        <v>Pending</v>
      </c>
      <c r="AB40" s="22">
        <v>0</v>
      </c>
      <c r="AC40" s="22">
        <f t="shared" si="30"/>
        <v>0</v>
      </c>
      <c r="AD40" s="23" t="str">
        <f>IF(SUMPRODUCT($J$64:AC$64,$J40:AC40)&lt;0.5, "Pending", IF(AC40&lt;0.5, "Complete", "In Progress"))</f>
        <v>Pending</v>
      </c>
      <c r="AE40" s="22">
        <v>0</v>
      </c>
      <c r="AF40" s="22">
        <f t="shared" si="31"/>
        <v>0</v>
      </c>
      <c r="AG40" s="23" t="str">
        <f>IF(SUMPRODUCT($J$64:AF$64,$J40:AF40)&lt;0.5, "Pending", IF(AF40&lt;0.5, "Complete", "In Progress"))</f>
        <v>Pending</v>
      </c>
      <c r="AH40" s="22">
        <v>0</v>
      </c>
      <c r="AI40" s="22">
        <f t="shared" si="32"/>
        <v>0</v>
      </c>
      <c r="AJ40" s="23" t="str">
        <f>IF(SUMPRODUCT($J$64:AI$64,$J40:AI40)&lt;0.5, "Pending", IF(AI40&lt;0.5, "Complete", "In Progress"))</f>
        <v>Pending</v>
      </c>
      <c r="AK40" s="22">
        <v>0</v>
      </c>
      <c r="AL40" s="22">
        <f t="shared" si="33"/>
        <v>0</v>
      </c>
      <c r="AM40" s="23" t="str">
        <f>IF(SUMPRODUCT($J$64:AL$64,$J40:AL40)&lt;0.5, "Pending", IF(AL40&lt;0.5, "Complete", "In Progress"))</f>
        <v>Pending</v>
      </c>
      <c r="AN40" s="22">
        <v>0</v>
      </c>
      <c r="AO40" s="22">
        <f t="shared" si="34"/>
        <v>0</v>
      </c>
      <c r="AP40" s="23" t="str">
        <f>IF(SUMPRODUCT($J$64:AO$64,$J40:AO40)&lt;0.5, "Pending", IF(AO40&lt;0.5, "Complete", "In Progress"))</f>
        <v>Pending</v>
      </c>
      <c r="AQ40" s="22">
        <v>0</v>
      </c>
      <c r="AR40" s="22">
        <f t="shared" si="35"/>
        <v>0</v>
      </c>
      <c r="AS40" s="23" t="str">
        <f>IF(SUMPRODUCT($J$64:AR$64,$J40:AR40)&lt;0.5, "Pending", IF(AR40&lt;0.5, "Complete", "In Progress"))</f>
        <v>Pending</v>
      </c>
      <c r="AT40" s="22">
        <v>0</v>
      </c>
      <c r="AU40" s="22">
        <f t="shared" si="36"/>
        <v>0</v>
      </c>
      <c r="AV40" s="23" t="str">
        <f>IF(SUMPRODUCT($J$64:AU$64,$J40:AU40)&lt;0.5, "Pending", IF(AU40&lt;0.5, "Complete", "In Progress"))</f>
        <v>Pending</v>
      </c>
      <c r="AW40" s="22">
        <v>0</v>
      </c>
      <c r="AX40" s="22">
        <f t="shared" si="37"/>
        <v>0</v>
      </c>
      <c r="AY40" s="23" t="str">
        <f>IF(SUMPRODUCT($J$64:AX$64,$J40:AX40)&lt;0.5, "Pending", IF(AX40&lt;0.5, "Complete", "In Progress"))</f>
        <v>Pending</v>
      </c>
      <c r="AZ40" s="22">
        <v>0</v>
      </c>
      <c r="BA40" s="22" t="e">
        <f>MAX(#REF!-AZ40,0)</f>
        <v>#REF!</v>
      </c>
      <c r="BB40" s="23" t="e">
        <f>IF(SUMPRODUCT($J$64:BA$64,$J40:BA40)&lt;0.5, "Pending", IF(BA40&lt;0.5, "Complete", "In Progress"))</f>
        <v>#REF!</v>
      </c>
      <c r="BC40" s="22">
        <v>0</v>
      </c>
      <c r="BD40" s="22" t="e">
        <f t="shared" si="38"/>
        <v>#REF!</v>
      </c>
      <c r="BE40" s="23" t="e">
        <f>IF(SUMPRODUCT($J$64:BD$64,$J40:BD40)&lt;0.5, "Pending", IF(BD40&lt;0.5, "Complete", "In Progress"))</f>
        <v>#REF!</v>
      </c>
      <c r="BF40" s="22">
        <v>0</v>
      </c>
      <c r="BG40" s="22" t="e">
        <f t="shared" si="39"/>
        <v>#REF!</v>
      </c>
      <c r="BH40" s="23" t="e">
        <f>IF(SUMPRODUCT($J$64:BG$64,$J40:BG40)&lt;0.5, "Pending", IF(BG40&lt;0.5, "Complete", "In Progress"))</f>
        <v>#REF!</v>
      </c>
      <c r="BI40" s="22">
        <v>0</v>
      </c>
      <c r="BJ40" s="22" t="e">
        <f t="shared" si="40"/>
        <v>#REF!</v>
      </c>
      <c r="BK40" s="23" t="e">
        <f>IF(SUMPRODUCT($J$64:BJ$64,$J40:BJ40)&lt;0.5, "Pending", IF(BJ40&lt;0.5, "Complete", "In Progress"))</f>
        <v>#REF!</v>
      </c>
      <c r="BL40" s="22">
        <v>0</v>
      </c>
      <c r="BM40" s="22" t="e">
        <f t="shared" si="41"/>
        <v>#REF!</v>
      </c>
      <c r="BN40" s="23" t="e">
        <f>IF(SUMPRODUCT($J$64:BM$64,$J40:BM40)&lt;0.5, "Pending", IF(BM40&lt;0.5, "Complete", "In Progress"))</f>
        <v>#REF!</v>
      </c>
      <c r="BO40" s="22">
        <v>0</v>
      </c>
      <c r="BP40" s="22" t="e">
        <f t="shared" si="42"/>
        <v>#REF!</v>
      </c>
      <c r="BQ40" s="23" t="e">
        <f>IF(SUMPRODUCT($J$64:BP$64,$J40:BP40)&lt;0.5, "Pending", IF(BP40&lt;0.5, "Complete", "In Progress"))</f>
        <v>#REF!</v>
      </c>
      <c r="BR40" s="22">
        <v>0</v>
      </c>
      <c r="BS40" s="22" t="e">
        <f t="shared" si="43"/>
        <v>#REF!</v>
      </c>
      <c r="BT40" s="23" t="e">
        <f>IF(SUMPRODUCT($J$64:BS$64,$J40:BS40)&lt;0.5, "Pending", IF(BS40&lt;0.5, "Complete", "In Progress"))</f>
        <v>#REF!</v>
      </c>
      <c r="BU40" s="22">
        <v>0</v>
      </c>
      <c r="BV40" s="22" t="e">
        <f t="shared" si="44"/>
        <v>#REF!</v>
      </c>
      <c r="BW40" s="23" t="e">
        <f>IF(SUMPRODUCT($J$64:BV$64,$J40:BV40)&lt;0.5, "Pending", IF(BV40&lt;0.5, "Complete", "In Progress"))</f>
        <v>#REF!</v>
      </c>
      <c r="BX40" s="22">
        <v>0</v>
      </c>
      <c r="BY40" s="22" t="e">
        <f t="shared" si="45"/>
        <v>#REF!</v>
      </c>
      <c r="BZ40" s="23" t="e">
        <f>IF(SUMPRODUCT($J$64:BY$64,$J40:BY40)&lt;0.5, "Pending", IF(BY40&lt;0.5, "Complete", "In Progress"))</f>
        <v>#REF!</v>
      </c>
      <c r="CA40" s="22">
        <v>0</v>
      </c>
      <c r="CB40" s="22" t="e">
        <f t="shared" si="46"/>
        <v>#REF!</v>
      </c>
      <c r="CC40" s="23" t="e">
        <f>IF(SUMPRODUCT($J$64:CB$64,$J40:CB40)&lt;0.5, "Pending", IF(CB40&lt;0.5, "Complete", "In Progress"))</f>
        <v>#REF!</v>
      </c>
      <c r="CD40" s="24"/>
      <c r="CE40" s="25">
        <f>SUMPRODUCT($H$64:AY$64,$H40:AY40)</f>
        <v>0</v>
      </c>
    </row>
    <row r="41" spans="1:83" x14ac:dyDescent="0.25">
      <c r="A41" s="16"/>
      <c r="B41" s="16"/>
      <c r="C41" s="16"/>
      <c r="D41" s="17"/>
      <c r="E41" s="164"/>
      <c r="F41" s="18" t="s">
        <v>132</v>
      </c>
      <c r="G41" s="19" t="str">
        <f t="shared" ca="1" si="0"/>
        <v>Pending</v>
      </c>
      <c r="H41" s="20">
        <v>1</v>
      </c>
      <c r="I41" s="21">
        <v>0</v>
      </c>
      <c r="J41" s="22">
        <v>0</v>
      </c>
      <c r="K41" s="22">
        <f t="shared" si="24"/>
        <v>0</v>
      </c>
      <c r="L41" s="23" t="str">
        <f>IF(SUMPRODUCT($J$64:K$64,$J41:K41)&lt;0.5, "Pending", IF(K41&lt;0.5, "Complete", "In Progress"))</f>
        <v>Pending</v>
      </c>
      <c r="M41" s="22">
        <v>0</v>
      </c>
      <c r="N41" s="22">
        <f t="shared" si="25"/>
        <v>0</v>
      </c>
      <c r="O41" s="23" t="str">
        <f>IF(SUMPRODUCT($J$64:N$64,$J41:N41)&lt;0.5, "Pending", IF(N41&lt;0.5, "Complete", "In Progress"))</f>
        <v>Pending</v>
      </c>
      <c r="P41" s="22">
        <v>0</v>
      </c>
      <c r="Q41" s="22">
        <f t="shared" si="26"/>
        <v>0</v>
      </c>
      <c r="R41" s="23" t="str">
        <f>IF(SUMPRODUCT($J$64:Q$64,$J41:Q41)&lt;0.5, "Pending", IF(Q41&lt;0.5, "Complete", "In Progress"))</f>
        <v>Pending</v>
      </c>
      <c r="S41" s="22">
        <v>0</v>
      </c>
      <c r="T41" s="22">
        <f t="shared" si="27"/>
        <v>0</v>
      </c>
      <c r="U41" s="23" t="str">
        <f>IF(SUMPRODUCT($J$64:T$64,$J41:T41)&lt;0.5, "Pending", IF(T41&lt;0.5, "Complete", "In Progress"))</f>
        <v>Pending</v>
      </c>
      <c r="V41" s="22">
        <v>0</v>
      </c>
      <c r="W41" s="22">
        <f t="shared" si="28"/>
        <v>0</v>
      </c>
      <c r="X41" s="23" t="str">
        <f>IF(SUMPRODUCT($J$64:W$64,$J41:W41)&lt;0.5, "Pending", IF(W41&lt;0.5, "Complete", "In Progress"))</f>
        <v>Pending</v>
      </c>
      <c r="Y41" s="22">
        <v>0</v>
      </c>
      <c r="Z41" s="22">
        <f t="shared" si="29"/>
        <v>0</v>
      </c>
      <c r="AA41" s="23" t="str">
        <f>IF(SUMPRODUCT($J$64:Z$64,$J41:Z41)&lt;0.5, "Pending", IF(Z41&lt;0.5, "Complete", "In Progress"))</f>
        <v>Pending</v>
      </c>
      <c r="AB41" s="22">
        <v>0</v>
      </c>
      <c r="AC41" s="22">
        <f t="shared" si="30"/>
        <v>0</v>
      </c>
      <c r="AD41" s="23" t="str">
        <f>IF(SUMPRODUCT($J$64:AC$64,$J41:AC41)&lt;0.5, "Pending", IF(AC41&lt;0.5, "Complete", "In Progress"))</f>
        <v>Pending</v>
      </c>
      <c r="AE41" s="22">
        <v>0</v>
      </c>
      <c r="AF41" s="22">
        <f t="shared" si="31"/>
        <v>0</v>
      </c>
      <c r="AG41" s="23" t="str">
        <f>IF(SUMPRODUCT($J$64:AF$64,$J41:AF41)&lt;0.5, "Pending", IF(AF41&lt;0.5, "Complete", "In Progress"))</f>
        <v>Pending</v>
      </c>
      <c r="AH41" s="22">
        <v>0</v>
      </c>
      <c r="AI41" s="22">
        <f t="shared" si="32"/>
        <v>0</v>
      </c>
      <c r="AJ41" s="23" t="str">
        <f>IF(SUMPRODUCT($J$64:AI$64,$J41:AI41)&lt;0.5, "Pending", IF(AI41&lt;0.5, "Complete", "In Progress"))</f>
        <v>Pending</v>
      </c>
      <c r="AK41" s="22">
        <v>0</v>
      </c>
      <c r="AL41" s="22">
        <f t="shared" si="33"/>
        <v>0</v>
      </c>
      <c r="AM41" s="23" t="str">
        <f>IF(SUMPRODUCT($J$64:AL$64,$J41:AL41)&lt;0.5, "Pending", IF(AL41&lt;0.5, "Complete", "In Progress"))</f>
        <v>Pending</v>
      </c>
      <c r="AN41" s="22">
        <v>0</v>
      </c>
      <c r="AO41" s="22">
        <f t="shared" si="34"/>
        <v>0</v>
      </c>
      <c r="AP41" s="23" t="str">
        <f>IF(SUMPRODUCT($J$64:AO$64,$J41:AO41)&lt;0.5, "Pending", IF(AO41&lt;0.5, "Complete", "In Progress"))</f>
        <v>Pending</v>
      </c>
      <c r="AQ41" s="22">
        <v>0</v>
      </c>
      <c r="AR41" s="22">
        <f t="shared" si="35"/>
        <v>0</v>
      </c>
      <c r="AS41" s="23" t="str">
        <f>IF(SUMPRODUCT($J$64:AR$64,$J41:AR41)&lt;0.5, "Pending", IF(AR41&lt;0.5, "Complete", "In Progress"))</f>
        <v>Pending</v>
      </c>
      <c r="AT41" s="22">
        <v>0</v>
      </c>
      <c r="AU41" s="22">
        <f t="shared" si="36"/>
        <v>0</v>
      </c>
      <c r="AV41" s="23" t="str">
        <f>IF(SUMPRODUCT($J$64:AU$64,$J41:AU41)&lt;0.5, "Pending", IF(AU41&lt;0.5, "Complete", "In Progress"))</f>
        <v>Pending</v>
      </c>
      <c r="AW41" s="22">
        <v>0</v>
      </c>
      <c r="AX41" s="22">
        <f t="shared" si="37"/>
        <v>0</v>
      </c>
      <c r="AY41" s="23" t="str">
        <f>IF(SUMPRODUCT($J$64:AX$64,$J41:AX41)&lt;0.5, "Pending", IF(AX41&lt;0.5, "Complete", "In Progress"))</f>
        <v>Pending</v>
      </c>
      <c r="AZ41" s="22">
        <v>0</v>
      </c>
      <c r="BA41" s="22" t="e">
        <f>MAX(#REF!-AZ41,0)</f>
        <v>#REF!</v>
      </c>
      <c r="BB41" s="23" t="e">
        <f>IF(SUMPRODUCT($J$64:BA$64,$J41:BA41)&lt;0.5, "Pending", IF(BA41&lt;0.5, "Complete", "In Progress"))</f>
        <v>#REF!</v>
      </c>
      <c r="BC41" s="22">
        <v>0</v>
      </c>
      <c r="BD41" s="22" t="e">
        <f t="shared" si="38"/>
        <v>#REF!</v>
      </c>
      <c r="BE41" s="23" t="e">
        <f>IF(SUMPRODUCT($J$64:BD$64,$J41:BD41)&lt;0.5, "Pending", IF(BD41&lt;0.5, "Complete", "In Progress"))</f>
        <v>#REF!</v>
      </c>
      <c r="BF41" s="22">
        <v>0</v>
      </c>
      <c r="BG41" s="22" t="e">
        <f t="shared" si="39"/>
        <v>#REF!</v>
      </c>
      <c r="BH41" s="23" t="e">
        <f>IF(SUMPRODUCT($J$64:BG$64,$J41:BG41)&lt;0.5, "Pending", IF(BG41&lt;0.5, "Complete", "In Progress"))</f>
        <v>#REF!</v>
      </c>
      <c r="BI41" s="22">
        <v>0</v>
      </c>
      <c r="BJ41" s="22" t="e">
        <f t="shared" si="40"/>
        <v>#REF!</v>
      </c>
      <c r="BK41" s="23" t="e">
        <f>IF(SUMPRODUCT($J$64:BJ$64,$J41:BJ41)&lt;0.5, "Pending", IF(BJ41&lt;0.5, "Complete", "In Progress"))</f>
        <v>#REF!</v>
      </c>
      <c r="BL41" s="22">
        <v>0</v>
      </c>
      <c r="BM41" s="22" t="e">
        <f t="shared" si="41"/>
        <v>#REF!</v>
      </c>
      <c r="BN41" s="23" t="e">
        <f>IF(SUMPRODUCT($J$64:BM$64,$J41:BM41)&lt;0.5, "Pending", IF(BM41&lt;0.5, "Complete", "In Progress"))</f>
        <v>#REF!</v>
      </c>
      <c r="BO41" s="22">
        <v>0</v>
      </c>
      <c r="BP41" s="22" t="e">
        <f t="shared" si="42"/>
        <v>#REF!</v>
      </c>
      <c r="BQ41" s="23" t="e">
        <f>IF(SUMPRODUCT($J$64:BP$64,$J41:BP41)&lt;0.5, "Pending", IF(BP41&lt;0.5, "Complete", "In Progress"))</f>
        <v>#REF!</v>
      </c>
      <c r="BR41" s="22">
        <v>0</v>
      </c>
      <c r="BS41" s="22" t="e">
        <f t="shared" si="43"/>
        <v>#REF!</v>
      </c>
      <c r="BT41" s="23" t="e">
        <f>IF(SUMPRODUCT($J$64:BS$64,$J41:BS41)&lt;0.5, "Pending", IF(BS41&lt;0.5, "Complete", "In Progress"))</f>
        <v>#REF!</v>
      </c>
      <c r="BU41" s="22">
        <v>0</v>
      </c>
      <c r="BV41" s="22" t="e">
        <f t="shared" si="44"/>
        <v>#REF!</v>
      </c>
      <c r="BW41" s="23" t="e">
        <f>IF(SUMPRODUCT($J$64:BV$64,$J41:BV41)&lt;0.5, "Pending", IF(BV41&lt;0.5, "Complete", "In Progress"))</f>
        <v>#REF!</v>
      </c>
      <c r="BX41" s="22">
        <v>0</v>
      </c>
      <c r="BY41" s="22" t="e">
        <f t="shared" si="45"/>
        <v>#REF!</v>
      </c>
      <c r="BZ41" s="23" t="e">
        <f>IF(SUMPRODUCT($J$64:BY$64,$J41:BY41)&lt;0.5, "Pending", IF(BY41&lt;0.5, "Complete", "In Progress"))</f>
        <v>#REF!</v>
      </c>
      <c r="CA41" s="22">
        <v>0</v>
      </c>
      <c r="CB41" s="22" t="e">
        <f t="shared" si="46"/>
        <v>#REF!</v>
      </c>
      <c r="CC41" s="23" t="e">
        <f>IF(SUMPRODUCT($J$64:CB$64,$J41:CB41)&lt;0.5, "Pending", IF(CB41&lt;0.5, "Complete", "In Progress"))</f>
        <v>#REF!</v>
      </c>
      <c r="CD41" s="24"/>
      <c r="CE41" s="25">
        <f>SUMPRODUCT($H$64:AY$64,$H41:AY41)</f>
        <v>0</v>
      </c>
    </row>
    <row r="42" spans="1:83" x14ac:dyDescent="0.25">
      <c r="A42" s="16"/>
      <c r="B42" s="16"/>
      <c r="C42" s="16"/>
      <c r="D42" s="17"/>
      <c r="E42" s="164"/>
      <c r="F42" s="18" t="s">
        <v>132</v>
      </c>
      <c r="G42" s="19" t="str">
        <f t="shared" ca="1" si="0"/>
        <v>Pending</v>
      </c>
      <c r="H42" s="20">
        <v>1</v>
      </c>
      <c r="I42" s="21">
        <v>0</v>
      </c>
      <c r="J42" s="22">
        <v>0</v>
      </c>
      <c r="K42" s="22">
        <f t="shared" si="24"/>
        <v>0</v>
      </c>
      <c r="L42" s="23" t="str">
        <f>IF(SUMPRODUCT($J$64:K$64,$J42:K42)&lt;0.5, "Pending", IF(K42&lt;0.5, "Complete", "In Progress"))</f>
        <v>Pending</v>
      </c>
      <c r="M42" s="22">
        <v>0</v>
      </c>
      <c r="N42" s="22">
        <f t="shared" si="25"/>
        <v>0</v>
      </c>
      <c r="O42" s="23" t="str">
        <f>IF(SUMPRODUCT($J$64:N$64,$J42:N42)&lt;0.5, "Pending", IF(N42&lt;0.5, "Complete", "In Progress"))</f>
        <v>Pending</v>
      </c>
      <c r="P42" s="22">
        <v>0</v>
      </c>
      <c r="Q42" s="22">
        <f t="shared" si="26"/>
        <v>0</v>
      </c>
      <c r="R42" s="23" t="str">
        <f>IF(SUMPRODUCT($J$64:Q$64,$J42:Q42)&lt;0.5, "Pending", IF(Q42&lt;0.5, "Complete", "In Progress"))</f>
        <v>Pending</v>
      </c>
      <c r="S42" s="22">
        <v>0</v>
      </c>
      <c r="T42" s="22">
        <f t="shared" si="27"/>
        <v>0</v>
      </c>
      <c r="U42" s="23" t="str">
        <f>IF(SUMPRODUCT($J$64:T$64,$J42:T42)&lt;0.5, "Pending", IF(T42&lt;0.5, "Complete", "In Progress"))</f>
        <v>Pending</v>
      </c>
      <c r="V42" s="22">
        <v>0</v>
      </c>
      <c r="W42" s="22">
        <f t="shared" si="28"/>
        <v>0</v>
      </c>
      <c r="X42" s="23" t="str">
        <f>IF(SUMPRODUCT($J$64:W$64,$J42:W42)&lt;0.5, "Pending", IF(W42&lt;0.5, "Complete", "In Progress"))</f>
        <v>Pending</v>
      </c>
      <c r="Y42" s="22">
        <v>0</v>
      </c>
      <c r="Z42" s="22">
        <f t="shared" si="29"/>
        <v>0</v>
      </c>
      <c r="AA42" s="23" t="str">
        <f>IF(SUMPRODUCT($J$64:Z$64,$J42:Z42)&lt;0.5, "Pending", IF(Z42&lt;0.5, "Complete", "In Progress"))</f>
        <v>Pending</v>
      </c>
      <c r="AB42" s="22">
        <v>0</v>
      </c>
      <c r="AC42" s="22">
        <f t="shared" si="30"/>
        <v>0</v>
      </c>
      <c r="AD42" s="23" t="str">
        <f>IF(SUMPRODUCT($J$64:AC$64,$J42:AC42)&lt;0.5, "Pending", IF(AC42&lt;0.5, "Complete", "In Progress"))</f>
        <v>Pending</v>
      </c>
      <c r="AE42" s="22">
        <v>0</v>
      </c>
      <c r="AF42" s="22">
        <f t="shared" si="31"/>
        <v>0</v>
      </c>
      <c r="AG42" s="23" t="str">
        <f>IF(SUMPRODUCT($J$64:AF$64,$J42:AF42)&lt;0.5, "Pending", IF(AF42&lt;0.5, "Complete", "In Progress"))</f>
        <v>Pending</v>
      </c>
      <c r="AH42" s="22">
        <v>0</v>
      </c>
      <c r="AI42" s="22">
        <f t="shared" si="32"/>
        <v>0</v>
      </c>
      <c r="AJ42" s="23" t="str">
        <f>IF(SUMPRODUCT($J$64:AI$64,$J42:AI42)&lt;0.5, "Pending", IF(AI42&lt;0.5, "Complete", "In Progress"))</f>
        <v>Pending</v>
      </c>
      <c r="AK42" s="22">
        <v>0</v>
      </c>
      <c r="AL42" s="22">
        <f t="shared" si="33"/>
        <v>0</v>
      </c>
      <c r="AM42" s="23" t="str">
        <f>IF(SUMPRODUCT($J$64:AL$64,$J42:AL42)&lt;0.5, "Pending", IF(AL42&lt;0.5, "Complete", "In Progress"))</f>
        <v>Pending</v>
      </c>
      <c r="AN42" s="22">
        <v>0</v>
      </c>
      <c r="AO42" s="22">
        <f t="shared" si="34"/>
        <v>0</v>
      </c>
      <c r="AP42" s="23" t="str">
        <f>IF(SUMPRODUCT($J$64:AO$64,$J42:AO42)&lt;0.5, "Pending", IF(AO42&lt;0.5, "Complete", "In Progress"))</f>
        <v>Pending</v>
      </c>
      <c r="AQ42" s="22">
        <v>0</v>
      </c>
      <c r="AR42" s="22">
        <f t="shared" si="35"/>
        <v>0</v>
      </c>
      <c r="AS42" s="23" t="str">
        <f>IF(SUMPRODUCT($J$64:AR$64,$J42:AR42)&lt;0.5, "Pending", IF(AR42&lt;0.5, "Complete", "In Progress"))</f>
        <v>Pending</v>
      </c>
      <c r="AT42" s="22">
        <v>0</v>
      </c>
      <c r="AU42" s="22">
        <f t="shared" si="36"/>
        <v>0</v>
      </c>
      <c r="AV42" s="23" t="str">
        <f>IF(SUMPRODUCT($J$64:AU$64,$J42:AU42)&lt;0.5, "Pending", IF(AU42&lt;0.5, "Complete", "In Progress"))</f>
        <v>Pending</v>
      </c>
      <c r="AW42" s="22">
        <v>0</v>
      </c>
      <c r="AX42" s="22">
        <f t="shared" si="37"/>
        <v>0</v>
      </c>
      <c r="AY42" s="23" t="str">
        <f>IF(SUMPRODUCT($J$64:AX$64,$J42:AX42)&lt;0.5, "Pending", IF(AX42&lt;0.5, "Complete", "In Progress"))</f>
        <v>Pending</v>
      </c>
      <c r="AZ42" s="22">
        <v>0</v>
      </c>
      <c r="BA42" s="22" t="e">
        <f>MAX(#REF!-AZ42,0)</f>
        <v>#REF!</v>
      </c>
      <c r="BB42" s="23" t="e">
        <f>IF(SUMPRODUCT($J$64:BA$64,$J42:BA42)&lt;0.5, "Pending", IF(BA42&lt;0.5, "Complete", "In Progress"))</f>
        <v>#REF!</v>
      </c>
      <c r="BC42" s="22">
        <v>0</v>
      </c>
      <c r="BD42" s="22" t="e">
        <f t="shared" si="38"/>
        <v>#REF!</v>
      </c>
      <c r="BE42" s="23" t="e">
        <f>IF(SUMPRODUCT($J$64:BD$64,$J42:BD42)&lt;0.5, "Pending", IF(BD42&lt;0.5, "Complete", "In Progress"))</f>
        <v>#REF!</v>
      </c>
      <c r="BF42" s="22">
        <v>0</v>
      </c>
      <c r="BG42" s="22" t="e">
        <f t="shared" si="39"/>
        <v>#REF!</v>
      </c>
      <c r="BH42" s="23" t="e">
        <f>IF(SUMPRODUCT($J$64:BG$64,$J42:BG42)&lt;0.5, "Pending", IF(BG42&lt;0.5, "Complete", "In Progress"))</f>
        <v>#REF!</v>
      </c>
      <c r="BI42" s="22">
        <v>0</v>
      </c>
      <c r="BJ42" s="22" t="e">
        <f t="shared" si="40"/>
        <v>#REF!</v>
      </c>
      <c r="BK42" s="23" t="e">
        <f>IF(SUMPRODUCT($J$64:BJ$64,$J42:BJ42)&lt;0.5, "Pending", IF(BJ42&lt;0.5, "Complete", "In Progress"))</f>
        <v>#REF!</v>
      </c>
      <c r="BL42" s="22">
        <v>0</v>
      </c>
      <c r="BM42" s="22" t="e">
        <f t="shared" si="41"/>
        <v>#REF!</v>
      </c>
      <c r="BN42" s="23" t="e">
        <f>IF(SUMPRODUCT($J$64:BM$64,$J42:BM42)&lt;0.5, "Pending", IF(BM42&lt;0.5, "Complete", "In Progress"))</f>
        <v>#REF!</v>
      </c>
      <c r="BO42" s="22">
        <v>0</v>
      </c>
      <c r="BP42" s="22" t="e">
        <f t="shared" si="42"/>
        <v>#REF!</v>
      </c>
      <c r="BQ42" s="23" t="e">
        <f>IF(SUMPRODUCT($J$64:BP$64,$J42:BP42)&lt;0.5, "Pending", IF(BP42&lt;0.5, "Complete", "In Progress"))</f>
        <v>#REF!</v>
      </c>
      <c r="BR42" s="22">
        <v>0</v>
      </c>
      <c r="BS42" s="22" t="e">
        <f t="shared" si="43"/>
        <v>#REF!</v>
      </c>
      <c r="BT42" s="23" t="e">
        <f>IF(SUMPRODUCT($J$64:BS$64,$J42:BS42)&lt;0.5, "Pending", IF(BS42&lt;0.5, "Complete", "In Progress"))</f>
        <v>#REF!</v>
      </c>
      <c r="BU42" s="22">
        <v>0</v>
      </c>
      <c r="BV42" s="22" t="e">
        <f t="shared" si="44"/>
        <v>#REF!</v>
      </c>
      <c r="BW42" s="23" t="e">
        <f>IF(SUMPRODUCT($J$64:BV$64,$J42:BV42)&lt;0.5, "Pending", IF(BV42&lt;0.5, "Complete", "In Progress"))</f>
        <v>#REF!</v>
      </c>
      <c r="BX42" s="22">
        <v>0</v>
      </c>
      <c r="BY42" s="22" t="e">
        <f t="shared" si="45"/>
        <v>#REF!</v>
      </c>
      <c r="BZ42" s="23" t="e">
        <f>IF(SUMPRODUCT($J$64:BY$64,$J42:BY42)&lt;0.5, "Pending", IF(BY42&lt;0.5, "Complete", "In Progress"))</f>
        <v>#REF!</v>
      </c>
      <c r="CA42" s="22">
        <v>0</v>
      </c>
      <c r="CB42" s="22" t="e">
        <f t="shared" si="46"/>
        <v>#REF!</v>
      </c>
      <c r="CC42" s="23" t="e">
        <f>IF(SUMPRODUCT($J$64:CB$64,$J42:CB42)&lt;0.5, "Pending", IF(CB42&lt;0.5, "Complete", "In Progress"))</f>
        <v>#REF!</v>
      </c>
      <c r="CD42" s="24"/>
      <c r="CE42" s="25">
        <f>SUMPRODUCT($H$64:AY$64,$H42:AY42)</f>
        <v>0</v>
      </c>
    </row>
    <row r="43" spans="1:83" x14ac:dyDescent="0.25">
      <c r="A43" s="16"/>
      <c r="B43" s="16"/>
      <c r="C43" s="16"/>
      <c r="D43" s="17"/>
      <c r="E43" s="164"/>
      <c r="F43" s="18" t="s">
        <v>132</v>
      </c>
      <c r="G43" s="19" t="str">
        <f t="shared" ca="1" si="0"/>
        <v>Pending</v>
      </c>
      <c r="H43" s="20">
        <v>1</v>
      </c>
      <c r="I43" s="21">
        <v>0</v>
      </c>
      <c r="J43" s="22">
        <v>0</v>
      </c>
      <c r="K43" s="22">
        <f t="shared" si="24"/>
        <v>0</v>
      </c>
      <c r="L43" s="23" t="str">
        <f>IF(SUMPRODUCT($J$64:K$64,$J43:K43)&lt;0.5, "Pending", IF(K43&lt;0.5, "Complete", "In Progress"))</f>
        <v>Pending</v>
      </c>
      <c r="M43" s="22">
        <v>0</v>
      </c>
      <c r="N43" s="22">
        <f t="shared" si="25"/>
        <v>0</v>
      </c>
      <c r="O43" s="23" t="str">
        <f>IF(SUMPRODUCT($J$64:N$64,$J43:N43)&lt;0.5, "Pending", IF(N43&lt;0.5, "Complete", "In Progress"))</f>
        <v>Pending</v>
      </c>
      <c r="P43" s="22">
        <v>0</v>
      </c>
      <c r="Q43" s="22">
        <f t="shared" si="26"/>
        <v>0</v>
      </c>
      <c r="R43" s="23" t="str">
        <f>IF(SUMPRODUCT($J$64:Q$64,$J43:Q43)&lt;0.5, "Pending", IF(Q43&lt;0.5, "Complete", "In Progress"))</f>
        <v>Pending</v>
      </c>
      <c r="S43" s="22">
        <v>0</v>
      </c>
      <c r="T43" s="22">
        <f t="shared" si="27"/>
        <v>0</v>
      </c>
      <c r="U43" s="23" t="str">
        <f>IF(SUMPRODUCT($J$64:T$64,$J43:T43)&lt;0.5, "Pending", IF(T43&lt;0.5, "Complete", "In Progress"))</f>
        <v>Pending</v>
      </c>
      <c r="V43" s="22">
        <v>0</v>
      </c>
      <c r="W43" s="22">
        <f t="shared" si="28"/>
        <v>0</v>
      </c>
      <c r="X43" s="23" t="str">
        <f>IF(SUMPRODUCT($J$64:W$64,$J43:W43)&lt;0.5, "Pending", IF(W43&lt;0.5, "Complete", "In Progress"))</f>
        <v>Pending</v>
      </c>
      <c r="Y43" s="22">
        <v>0</v>
      </c>
      <c r="Z43" s="22">
        <f t="shared" si="29"/>
        <v>0</v>
      </c>
      <c r="AA43" s="23" t="str">
        <f>IF(SUMPRODUCT($J$64:Z$64,$J43:Z43)&lt;0.5, "Pending", IF(Z43&lt;0.5, "Complete", "In Progress"))</f>
        <v>Pending</v>
      </c>
      <c r="AB43" s="22">
        <v>0</v>
      </c>
      <c r="AC43" s="22">
        <f t="shared" si="30"/>
        <v>0</v>
      </c>
      <c r="AD43" s="23" t="str">
        <f>IF(SUMPRODUCT($J$64:AC$64,$J43:AC43)&lt;0.5, "Pending", IF(AC43&lt;0.5, "Complete", "In Progress"))</f>
        <v>Pending</v>
      </c>
      <c r="AE43" s="22">
        <v>0</v>
      </c>
      <c r="AF43" s="22">
        <f t="shared" si="31"/>
        <v>0</v>
      </c>
      <c r="AG43" s="23" t="str">
        <f>IF(SUMPRODUCT($J$64:AF$64,$J43:AF43)&lt;0.5, "Pending", IF(AF43&lt;0.5, "Complete", "In Progress"))</f>
        <v>Pending</v>
      </c>
      <c r="AH43" s="22">
        <v>0</v>
      </c>
      <c r="AI43" s="22">
        <f t="shared" si="32"/>
        <v>0</v>
      </c>
      <c r="AJ43" s="23" t="str">
        <f>IF(SUMPRODUCT($J$64:AI$64,$J43:AI43)&lt;0.5, "Pending", IF(AI43&lt;0.5, "Complete", "In Progress"))</f>
        <v>Pending</v>
      </c>
      <c r="AK43" s="22">
        <v>0</v>
      </c>
      <c r="AL43" s="22">
        <f t="shared" si="33"/>
        <v>0</v>
      </c>
      <c r="AM43" s="23" t="str">
        <f>IF(SUMPRODUCT($J$64:AL$64,$J43:AL43)&lt;0.5, "Pending", IF(AL43&lt;0.5, "Complete", "In Progress"))</f>
        <v>Pending</v>
      </c>
      <c r="AN43" s="22">
        <v>0</v>
      </c>
      <c r="AO43" s="22">
        <f t="shared" si="34"/>
        <v>0</v>
      </c>
      <c r="AP43" s="23" t="str">
        <f>IF(SUMPRODUCT($J$64:AO$64,$J43:AO43)&lt;0.5, "Pending", IF(AO43&lt;0.5, "Complete", "In Progress"))</f>
        <v>Pending</v>
      </c>
      <c r="AQ43" s="22">
        <v>0</v>
      </c>
      <c r="AR43" s="22">
        <f t="shared" si="35"/>
        <v>0</v>
      </c>
      <c r="AS43" s="23" t="str">
        <f>IF(SUMPRODUCT($J$64:AR$64,$J43:AR43)&lt;0.5, "Pending", IF(AR43&lt;0.5, "Complete", "In Progress"))</f>
        <v>Pending</v>
      </c>
      <c r="AT43" s="22">
        <v>0</v>
      </c>
      <c r="AU43" s="22">
        <f t="shared" si="36"/>
        <v>0</v>
      </c>
      <c r="AV43" s="23" t="str">
        <f>IF(SUMPRODUCT($J$64:AU$64,$J43:AU43)&lt;0.5, "Pending", IF(AU43&lt;0.5, "Complete", "In Progress"))</f>
        <v>Pending</v>
      </c>
      <c r="AW43" s="22">
        <v>0</v>
      </c>
      <c r="AX43" s="22">
        <f t="shared" si="37"/>
        <v>0</v>
      </c>
      <c r="AY43" s="23" t="str">
        <f>IF(SUMPRODUCT($J$64:AX$64,$J43:AX43)&lt;0.5, "Pending", IF(AX43&lt;0.5, "Complete", "In Progress"))</f>
        <v>Pending</v>
      </c>
      <c r="AZ43" s="22">
        <v>0</v>
      </c>
      <c r="BA43" s="22" t="e">
        <f>MAX(#REF!-AZ43,0)</f>
        <v>#REF!</v>
      </c>
      <c r="BB43" s="23" t="e">
        <f>IF(SUMPRODUCT($J$64:BA$64,$J43:BA43)&lt;0.5, "Pending", IF(BA43&lt;0.5, "Complete", "In Progress"))</f>
        <v>#REF!</v>
      </c>
      <c r="BC43" s="22">
        <v>0</v>
      </c>
      <c r="BD43" s="22" t="e">
        <f t="shared" si="38"/>
        <v>#REF!</v>
      </c>
      <c r="BE43" s="23" t="e">
        <f>IF(SUMPRODUCT($J$64:BD$64,$J43:BD43)&lt;0.5, "Pending", IF(BD43&lt;0.5, "Complete", "In Progress"))</f>
        <v>#REF!</v>
      </c>
      <c r="BF43" s="22">
        <v>0</v>
      </c>
      <c r="BG43" s="22" t="e">
        <f t="shared" si="39"/>
        <v>#REF!</v>
      </c>
      <c r="BH43" s="23" t="e">
        <f>IF(SUMPRODUCT($J$64:BG$64,$J43:BG43)&lt;0.5, "Pending", IF(BG43&lt;0.5, "Complete", "In Progress"))</f>
        <v>#REF!</v>
      </c>
      <c r="BI43" s="22">
        <v>0</v>
      </c>
      <c r="BJ43" s="22" t="e">
        <f t="shared" si="40"/>
        <v>#REF!</v>
      </c>
      <c r="BK43" s="23" t="e">
        <f>IF(SUMPRODUCT($J$64:BJ$64,$J43:BJ43)&lt;0.5, "Pending", IF(BJ43&lt;0.5, "Complete", "In Progress"))</f>
        <v>#REF!</v>
      </c>
      <c r="BL43" s="22">
        <v>0</v>
      </c>
      <c r="BM43" s="22" t="e">
        <f t="shared" si="41"/>
        <v>#REF!</v>
      </c>
      <c r="BN43" s="23" t="e">
        <f>IF(SUMPRODUCT($J$64:BM$64,$J43:BM43)&lt;0.5, "Pending", IF(BM43&lt;0.5, "Complete", "In Progress"))</f>
        <v>#REF!</v>
      </c>
      <c r="BO43" s="22">
        <v>0</v>
      </c>
      <c r="BP43" s="22" t="e">
        <f t="shared" si="42"/>
        <v>#REF!</v>
      </c>
      <c r="BQ43" s="23" t="e">
        <f>IF(SUMPRODUCT($J$64:BP$64,$J43:BP43)&lt;0.5, "Pending", IF(BP43&lt;0.5, "Complete", "In Progress"))</f>
        <v>#REF!</v>
      </c>
      <c r="BR43" s="22">
        <v>0</v>
      </c>
      <c r="BS43" s="22" t="e">
        <f t="shared" si="43"/>
        <v>#REF!</v>
      </c>
      <c r="BT43" s="23" t="e">
        <f>IF(SUMPRODUCT($J$64:BS$64,$J43:BS43)&lt;0.5, "Pending", IF(BS43&lt;0.5, "Complete", "In Progress"))</f>
        <v>#REF!</v>
      </c>
      <c r="BU43" s="22">
        <v>0</v>
      </c>
      <c r="BV43" s="22" t="e">
        <f t="shared" si="44"/>
        <v>#REF!</v>
      </c>
      <c r="BW43" s="23" t="e">
        <f>IF(SUMPRODUCT($J$64:BV$64,$J43:BV43)&lt;0.5, "Pending", IF(BV43&lt;0.5, "Complete", "In Progress"))</f>
        <v>#REF!</v>
      </c>
      <c r="BX43" s="22">
        <v>0</v>
      </c>
      <c r="BY43" s="22" t="e">
        <f t="shared" si="45"/>
        <v>#REF!</v>
      </c>
      <c r="BZ43" s="23" t="e">
        <f>IF(SUMPRODUCT($J$64:BY$64,$J43:BY43)&lt;0.5, "Pending", IF(BY43&lt;0.5, "Complete", "In Progress"))</f>
        <v>#REF!</v>
      </c>
      <c r="CA43" s="22">
        <v>0</v>
      </c>
      <c r="CB43" s="22" t="e">
        <f t="shared" si="46"/>
        <v>#REF!</v>
      </c>
      <c r="CC43" s="23" t="e">
        <f>IF(SUMPRODUCT($J$64:CB$64,$J43:CB43)&lt;0.5, "Pending", IF(CB43&lt;0.5, "Complete", "In Progress"))</f>
        <v>#REF!</v>
      </c>
      <c r="CD43" s="24"/>
      <c r="CE43" s="25">
        <f>SUMPRODUCT($H$64:AY$64,$H43:AY43)</f>
        <v>0</v>
      </c>
    </row>
    <row r="44" spans="1:83" x14ac:dyDescent="0.25">
      <c r="A44" s="16"/>
      <c r="B44" s="16"/>
      <c r="C44" s="16"/>
      <c r="D44" s="17"/>
      <c r="E44" s="164"/>
      <c r="F44" s="18" t="s">
        <v>132</v>
      </c>
      <c r="G44" s="19" t="str">
        <f t="shared" ca="1" si="0"/>
        <v>Pending</v>
      </c>
      <c r="H44" s="20">
        <v>1</v>
      </c>
      <c r="I44" s="21">
        <v>0</v>
      </c>
      <c r="J44" s="22">
        <v>0</v>
      </c>
      <c r="K44" s="22">
        <f t="shared" si="24"/>
        <v>0</v>
      </c>
      <c r="L44" s="23" t="str">
        <f>IF(SUMPRODUCT($J$64:K$64,$J44:K44)&lt;0.5, "Pending", IF(K44&lt;0.5, "Complete", "In Progress"))</f>
        <v>Pending</v>
      </c>
      <c r="M44" s="22">
        <v>0</v>
      </c>
      <c r="N44" s="22">
        <f t="shared" si="25"/>
        <v>0</v>
      </c>
      <c r="O44" s="23" t="str">
        <f>IF(SUMPRODUCT($J$64:N$64,$J44:N44)&lt;0.5, "Pending", IF(N44&lt;0.5, "Complete", "In Progress"))</f>
        <v>Pending</v>
      </c>
      <c r="P44" s="22">
        <v>0</v>
      </c>
      <c r="Q44" s="22">
        <f t="shared" si="26"/>
        <v>0</v>
      </c>
      <c r="R44" s="23" t="str">
        <f>IF(SUMPRODUCT($J$64:Q$64,$J44:Q44)&lt;0.5, "Pending", IF(Q44&lt;0.5, "Complete", "In Progress"))</f>
        <v>Pending</v>
      </c>
      <c r="S44" s="22">
        <v>0</v>
      </c>
      <c r="T44" s="22">
        <f t="shared" si="27"/>
        <v>0</v>
      </c>
      <c r="U44" s="23" t="str">
        <f>IF(SUMPRODUCT($J$64:T$64,$J44:T44)&lt;0.5, "Pending", IF(T44&lt;0.5, "Complete", "In Progress"))</f>
        <v>Pending</v>
      </c>
      <c r="V44" s="22">
        <v>0</v>
      </c>
      <c r="W44" s="22">
        <f t="shared" si="28"/>
        <v>0</v>
      </c>
      <c r="X44" s="23" t="str">
        <f>IF(SUMPRODUCT($J$64:W$64,$J44:W44)&lt;0.5, "Pending", IF(W44&lt;0.5, "Complete", "In Progress"))</f>
        <v>Pending</v>
      </c>
      <c r="Y44" s="22">
        <v>0</v>
      </c>
      <c r="Z44" s="22">
        <f t="shared" si="29"/>
        <v>0</v>
      </c>
      <c r="AA44" s="23" t="str">
        <f>IF(SUMPRODUCT($J$64:Z$64,$J44:Z44)&lt;0.5, "Pending", IF(Z44&lt;0.5, "Complete", "In Progress"))</f>
        <v>Pending</v>
      </c>
      <c r="AB44" s="22">
        <v>0</v>
      </c>
      <c r="AC44" s="22">
        <f t="shared" si="30"/>
        <v>0</v>
      </c>
      <c r="AD44" s="23" t="str">
        <f>IF(SUMPRODUCT($J$64:AC$64,$J44:AC44)&lt;0.5, "Pending", IF(AC44&lt;0.5, "Complete", "In Progress"))</f>
        <v>Pending</v>
      </c>
      <c r="AE44" s="22">
        <v>0</v>
      </c>
      <c r="AF44" s="22">
        <f t="shared" si="31"/>
        <v>0</v>
      </c>
      <c r="AG44" s="23" t="str">
        <f>IF(SUMPRODUCT($J$64:AF$64,$J44:AF44)&lt;0.5, "Pending", IF(AF44&lt;0.5, "Complete", "In Progress"))</f>
        <v>Pending</v>
      </c>
      <c r="AH44" s="22">
        <v>0</v>
      </c>
      <c r="AI44" s="22">
        <f t="shared" si="32"/>
        <v>0</v>
      </c>
      <c r="AJ44" s="23" t="str">
        <f>IF(SUMPRODUCT($J$64:AI$64,$J44:AI44)&lt;0.5, "Pending", IF(AI44&lt;0.5, "Complete", "In Progress"))</f>
        <v>Pending</v>
      </c>
      <c r="AK44" s="22">
        <v>0</v>
      </c>
      <c r="AL44" s="22">
        <f t="shared" si="33"/>
        <v>0</v>
      </c>
      <c r="AM44" s="23" t="str">
        <f>IF(SUMPRODUCT($J$64:AL$64,$J44:AL44)&lt;0.5, "Pending", IF(AL44&lt;0.5, "Complete", "In Progress"))</f>
        <v>Pending</v>
      </c>
      <c r="AN44" s="22">
        <v>0</v>
      </c>
      <c r="AO44" s="22">
        <f t="shared" si="34"/>
        <v>0</v>
      </c>
      <c r="AP44" s="23" t="str">
        <f>IF(SUMPRODUCT($J$64:AO$64,$J44:AO44)&lt;0.5, "Pending", IF(AO44&lt;0.5, "Complete", "In Progress"))</f>
        <v>Pending</v>
      </c>
      <c r="AQ44" s="22">
        <v>0</v>
      </c>
      <c r="AR44" s="22">
        <f t="shared" si="35"/>
        <v>0</v>
      </c>
      <c r="AS44" s="23" t="str">
        <f>IF(SUMPRODUCT($J$64:AR$64,$J44:AR44)&lt;0.5, "Pending", IF(AR44&lt;0.5, "Complete", "In Progress"))</f>
        <v>Pending</v>
      </c>
      <c r="AT44" s="22">
        <v>0</v>
      </c>
      <c r="AU44" s="22">
        <f t="shared" si="36"/>
        <v>0</v>
      </c>
      <c r="AV44" s="23" t="str">
        <f>IF(SUMPRODUCT($J$64:AU$64,$J44:AU44)&lt;0.5, "Pending", IF(AU44&lt;0.5, "Complete", "In Progress"))</f>
        <v>Pending</v>
      </c>
      <c r="AW44" s="22">
        <v>0</v>
      </c>
      <c r="AX44" s="22">
        <f t="shared" si="37"/>
        <v>0</v>
      </c>
      <c r="AY44" s="23" t="str">
        <f>IF(SUMPRODUCT($J$64:AX$64,$J44:AX44)&lt;0.5, "Pending", IF(AX44&lt;0.5, "Complete", "In Progress"))</f>
        <v>Pending</v>
      </c>
      <c r="AZ44" s="22">
        <v>0</v>
      </c>
      <c r="BA44" s="22" t="e">
        <f>MAX(#REF!-AZ44,0)</f>
        <v>#REF!</v>
      </c>
      <c r="BB44" s="23" t="e">
        <f>IF(SUMPRODUCT($J$64:BA$64,$J44:BA44)&lt;0.5, "Pending", IF(BA44&lt;0.5, "Complete", "In Progress"))</f>
        <v>#REF!</v>
      </c>
      <c r="BC44" s="22">
        <v>0</v>
      </c>
      <c r="BD44" s="22" t="e">
        <f t="shared" si="38"/>
        <v>#REF!</v>
      </c>
      <c r="BE44" s="23" t="e">
        <f>IF(SUMPRODUCT($J$64:BD$64,$J44:BD44)&lt;0.5, "Pending", IF(BD44&lt;0.5, "Complete", "In Progress"))</f>
        <v>#REF!</v>
      </c>
      <c r="BF44" s="22">
        <v>0</v>
      </c>
      <c r="BG44" s="22" t="e">
        <f t="shared" si="39"/>
        <v>#REF!</v>
      </c>
      <c r="BH44" s="23" t="e">
        <f>IF(SUMPRODUCT($J$64:BG$64,$J44:BG44)&lt;0.5, "Pending", IF(BG44&lt;0.5, "Complete", "In Progress"))</f>
        <v>#REF!</v>
      </c>
      <c r="BI44" s="22">
        <v>0</v>
      </c>
      <c r="BJ44" s="22" t="e">
        <f t="shared" si="40"/>
        <v>#REF!</v>
      </c>
      <c r="BK44" s="23" t="e">
        <f>IF(SUMPRODUCT($J$64:BJ$64,$J44:BJ44)&lt;0.5, "Pending", IF(BJ44&lt;0.5, "Complete", "In Progress"))</f>
        <v>#REF!</v>
      </c>
      <c r="BL44" s="22">
        <v>0</v>
      </c>
      <c r="BM44" s="22" t="e">
        <f t="shared" si="41"/>
        <v>#REF!</v>
      </c>
      <c r="BN44" s="23" t="e">
        <f>IF(SUMPRODUCT($J$64:BM$64,$J44:BM44)&lt;0.5, "Pending", IF(BM44&lt;0.5, "Complete", "In Progress"))</f>
        <v>#REF!</v>
      </c>
      <c r="BO44" s="22">
        <v>0</v>
      </c>
      <c r="BP44" s="22" t="e">
        <f t="shared" si="42"/>
        <v>#REF!</v>
      </c>
      <c r="BQ44" s="23" t="e">
        <f>IF(SUMPRODUCT($J$64:BP$64,$J44:BP44)&lt;0.5, "Pending", IF(BP44&lt;0.5, "Complete", "In Progress"))</f>
        <v>#REF!</v>
      </c>
      <c r="BR44" s="22">
        <v>0</v>
      </c>
      <c r="BS44" s="22" t="e">
        <f t="shared" si="43"/>
        <v>#REF!</v>
      </c>
      <c r="BT44" s="23" t="e">
        <f>IF(SUMPRODUCT($J$64:BS$64,$J44:BS44)&lt;0.5, "Pending", IF(BS44&lt;0.5, "Complete", "In Progress"))</f>
        <v>#REF!</v>
      </c>
      <c r="BU44" s="22">
        <v>0</v>
      </c>
      <c r="BV44" s="22" t="e">
        <f t="shared" si="44"/>
        <v>#REF!</v>
      </c>
      <c r="BW44" s="23" t="e">
        <f>IF(SUMPRODUCT($J$64:BV$64,$J44:BV44)&lt;0.5, "Pending", IF(BV44&lt;0.5, "Complete", "In Progress"))</f>
        <v>#REF!</v>
      </c>
      <c r="BX44" s="22">
        <v>0</v>
      </c>
      <c r="BY44" s="22" t="e">
        <f t="shared" si="45"/>
        <v>#REF!</v>
      </c>
      <c r="BZ44" s="23" t="e">
        <f>IF(SUMPRODUCT($J$64:BY$64,$J44:BY44)&lt;0.5, "Pending", IF(BY44&lt;0.5, "Complete", "In Progress"))</f>
        <v>#REF!</v>
      </c>
      <c r="CA44" s="22">
        <v>0</v>
      </c>
      <c r="CB44" s="22" t="e">
        <f t="shared" si="46"/>
        <v>#REF!</v>
      </c>
      <c r="CC44" s="23" t="e">
        <f>IF(SUMPRODUCT($J$64:CB$64,$J44:CB44)&lt;0.5, "Pending", IF(CB44&lt;0.5, "Complete", "In Progress"))</f>
        <v>#REF!</v>
      </c>
      <c r="CD44" s="24"/>
      <c r="CE44" s="25">
        <f>SUMPRODUCT($H$64:AY$64,$H44:AY44)</f>
        <v>0</v>
      </c>
    </row>
    <row r="45" spans="1:83" x14ac:dyDescent="0.25">
      <c r="A45" s="16"/>
      <c r="B45" s="16"/>
      <c r="C45" s="16"/>
      <c r="D45" s="17"/>
      <c r="E45" s="164"/>
      <c r="F45" s="18" t="s">
        <v>132</v>
      </c>
      <c r="G45" s="19" t="str">
        <f t="shared" ca="1" si="0"/>
        <v>Pending</v>
      </c>
      <c r="H45" s="20">
        <v>1</v>
      </c>
      <c r="I45" s="21">
        <v>0</v>
      </c>
      <c r="J45" s="22">
        <v>0</v>
      </c>
      <c r="K45" s="22">
        <f t="shared" si="24"/>
        <v>0</v>
      </c>
      <c r="L45" s="23" t="str">
        <f>IF(SUMPRODUCT($J$64:K$64,$J45:K45)&lt;0.5, "Pending", IF(K45&lt;0.5, "Complete", "In Progress"))</f>
        <v>Pending</v>
      </c>
      <c r="M45" s="22">
        <v>0</v>
      </c>
      <c r="N45" s="22">
        <f t="shared" si="25"/>
        <v>0</v>
      </c>
      <c r="O45" s="23" t="str">
        <f>IF(SUMPRODUCT($J$64:N$64,$J45:N45)&lt;0.5, "Pending", IF(N45&lt;0.5, "Complete", "In Progress"))</f>
        <v>Pending</v>
      </c>
      <c r="P45" s="22">
        <v>0</v>
      </c>
      <c r="Q45" s="22">
        <f t="shared" si="26"/>
        <v>0</v>
      </c>
      <c r="R45" s="23" t="str">
        <f>IF(SUMPRODUCT($J$64:Q$64,$J45:Q45)&lt;0.5, "Pending", IF(Q45&lt;0.5, "Complete", "In Progress"))</f>
        <v>Pending</v>
      </c>
      <c r="S45" s="22">
        <v>0</v>
      </c>
      <c r="T45" s="22">
        <f t="shared" si="27"/>
        <v>0</v>
      </c>
      <c r="U45" s="23" t="str">
        <f>IF(SUMPRODUCT($J$64:T$64,$J45:T45)&lt;0.5, "Pending", IF(T45&lt;0.5, "Complete", "In Progress"))</f>
        <v>Pending</v>
      </c>
      <c r="V45" s="22">
        <v>0</v>
      </c>
      <c r="W45" s="22">
        <f t="shared" si="28"/>
        <v>0</v>
      </c>
      <c r="X45" s="23" t="str">
        <f>IF(SUMPRODUCT($J$64:W$64,$J45:W45)&lt;0.5, "Pending", IF(W45&lt;0.5, "Complete", "In Progress"))</f>
        <v>Pending</v>
      </c>
      <c r="Y45" s="22">
        <v>0</v>
      </c>
      <c r="Z45" s="22">
        <f t="shared" si="29"/>
        <v>0</v>
      </c>
      <c r="AA45" s="23" t="str">
        <f>IF(SUMPRODUCT($J$64:Z$64,$J45:Z45)&lt;0.5, "Pending", IF(Z45&lt;0.5, "Complete", "In Progress"))</f>
        <v>Pending</v>
      </c>
      <c r="AB45" s="22">
        <v>0</v>
      </c>
      <c r="AC45" s="22">
        <f t="shared" si="30"/>
        <v>0</v>
      </c>
      <c r="AD45" s="23" t="str">
        <f>IF(SUMPRODUCT($J$64:AC$64,$J45:AC45)&lt;0.5, "Pending", IF(AC45&lt;0.5, "Complete", "In Progress"))</f>
        <v>Pending</v>
      </c>
      <c r="AE45" s="22">
        <v>0</v>
      </c>
      <c r="AF45" s="22">
        <f t="shared" si="31"/>
        <v>0</v>
      </c>
      <c r="AG45" s="23" t="str">
        <f>IF(SUMPRODUCT($J$64:AF$64,$J45:AF45)&lt;0.5, "Pending", IF(AF45&lt;0.5, "Complete", "In Progress"))</f>
        <v>Pending</v>
      </c>
      <c r="AH45" s="22">
        <v>0</v>
      </c>
      <c r="AI45" s="22">
        <f t="shared" si="32"/>
        <v>0</v>
      </c>
      <c r="AJ45" s="23" t="str">
        <f>IF(SUMPRODUCT($J$64:AI$64,$J45:AI45)&lt;0.5, "Pending", IF(AI45&lt;0.5, "Complete", "In Progress"))</f>
        <v>Pending</v>
      </c>
      <c r="AK45" s="22">
        <v>0</v>
      </c>
      <c r="AL45" s="22">
        <f t="shared" si="33"/>
        <v>0</v>
      </c>
      <c r="AM45" s="23" t="str">
        <f>IF(SUMPRODUCT($J$64:AL$64,$J45:AL45)&lt;0.5, "Pending", IF(AL45&lt;0.5, "Complete", "In Progress"))</f>
        <v>Pending</v>
      </c>
      <c r="AN45" s="22">
        <v>0</v>
      </c>
      <c r="AO45" s="22">
        <f t="shared" si="34"/>
        <v>0</v>
      </c>
      <c r="AP45" s="23" t="str">
        <f>IF(SUMPRODUCT($J$64:AO$64,$J45:AO45)&lt;0.5, "Pending", IF(AO45&lt;0.5, "Complete", "In Progress"))</f>
        <v>Pending</v>
      </c>
      <c r="AQ45" s="22">
        <v>0</v>
      </c>
      <c r="AR45" s="22">
        <f t="shared" si="35"/>
        <v>0</v>
      </c>
      <c r="AS45" s="23" t="str">
        <f>IF(SUMPRODUCT($J$64:AR$64,$J45:AR45)&lt;0.5, "Pending", IF(AR45&lt;0.5, "Complete", "In Progress"))</f>
        <v>Pending</v>
      </c>
      <c r="AT45" s="22">
        <v>0</v>
      </c>
      <c r="AU45" s="22">
        <f t="shared" si="36"/>
        <v>0</v>
      </c>
      <c r="AV45" s="23" t="str">
        <f>IF(SUMPRODUCT($J$64:AU$64,$J45:AU45)&lt;0.5, "Pending", IF(AU45&lt;0.5, "Complete", "In Progress"))</f>
        <v>Pending</v>
      </c>
      <c r="AW45" s="22">
        <v>0</v>
      </c>
      <c r="AX45" s="22">
        <f t="shared" si="37"/>
        <v>0</v>
      </c>
      <c r="AY45" s="23" t="str">
        <f>IF(SUMPRODUCT($J$64:AX$64,$J45:AX45)&lt;0.5, "Pending", IF(AX45&lt;0.5, "Complete", "In Progress"))</f>
        <v>Pending</v>
      </c>
      <c r="AZ45" s="22">
        <v>0</v>
      </c>
      <c r="BA45" s="22" t="e">
        <f>MAX(#REF!-AZ45,0)</f>
        <v>#REF!</v>
      </c>
      <c r="BB45" s="23" t="e">
        <f>IF(SUMPRODUCT($J$64:BA$64,$J45:BA45)&lt;0.5, "Pending", IF(BA45&lt;0.5, "Complete", "In Progress"))</f>
        <v>#REF!</v>
      </c>
      <c r="BC45" s="22">
        <v>0</v>
      </c>
      <c r="BD45" s="22" t="e">
        <f t="shared" si="38"/>
        <v>#REF!</v>
      </c>
      <c r="BE45" s="23" t="e">
        <f>IF(SUMPRODUCT($J$64:BD$64,$J45:BD45)&lt;0.5, "Pending", IF(BD45&lt;0.5, "Complete", "In Progress"))</f>
        <v>#REF!</v>
      </c>
      <c r="BF45" s="22">
        <v>0</v>
      </c>
      <c r="BG45" s="22" t="e">
        <f t="shared" si="39"/>
        <v>#REF!</v>
      </c>
      <c r="BH45" s="23" t="e">
        <f>IF(SUMPRODUCT($J$64:BG$64,$J45:BG45)&lt;0.5, "Pending", IF(BG45&lt;0.5, "Complete", "In Progress"))</f>
        <v>#REF!</v>
      </c>
      <c r="BI45" s="22">
        <v>0</v>
      </c>
      <c r="BJ45" s="22" t="e">
        <f t="shared" si="40"/>
        <v>#REF!</v>
      </c>
      <c r="BK45" s="23" t="e">
        <f>IF(SUMPRODUCT($J$64:BJ$64,$J45:BJ45)&lt;0.5, "Pending", IF(BJ45&lt;0.5, "Complete", "In Progress"))</f>
        <v>#REF!</v>
      </c>
      <c r="BL45" s="22">
        <v>0</v>
      </c>
      <c r="BM45" s="22" t="e">
        <f t="shared" si="41"/>
        <v>#REF!</v>
      </c>
      <c r="BN45" s="23" t="e">
        <f>IF(SUMPRODUCT($J$64:BM$64,$J45:BM45)&lt;0.5, "Pending", IF(BM45&lt;0.5, "Complete", "In Progress"))</f>
        <v>#REF!</v>
      </c>
      <c r="BO45" s="22">
        <v>0</v>
      </c>
      <c r="BP45" s="22" t="e">
        <f t="shared" si="42"/>
        <v>#REF!</v>
      </c>
      <c r="BQ45" s="23" t="e">
        <f>IF(SUMPRODUCT($J$64:BP$64,$J45:BP45)&lt;0.5, "Pending", IF(BP45&lt;0.5, "Complete", "In Progress"))</f>
        <v>#REF!</v>
      </c>
      <c r="BR45" s="22">
        <v>0</v>
      </c>
      <c r="BS45" s="22" t="e">
        <f t="shared" si="43"/>
        <v>#REF!</v>
      </c>
      <c r="BT45" s="23" t="e">
        <f>IF(SUMPRODUCT($J$64:BS$64,$J45:BS45)&lt;0.5, "Pending", IF(BS45&lt;0.5, "Complete", "In Progress"))</f>
        <v>#REF!</v>
      </c>
      <c r="BU45" s="22">
        <v>0</v>
      </c>
      <c r="BV45" s="22" t="e">
        <f t="shared" si="44"/>
        <v>#REF!</v>
      </c>
      <c r="BW45" s="23" t="e">
        <f>IF(SUMPRODUCT($J$64:BV$64,$J45:BV45)&lt;0.5, "Pending", IF(BV45&lt;0.5, "Complete", "In Progress"))</f>
        <v>#REF!</v>
      </c>
      <c r="BX45" s="22">
        <v>0</v>
      </c>
      <c r="BY45" s="22" t="e">
        <f t="shared" si="45"/>
        <v>#REF!</v>
      </c>
      <c r="BZ45" s="23" t="e">
        <f>IF(SUMPRODUCT($J$64:BY$64,$J45:BY45)&lt;0.5, "Pending", IF(BY45&lt;0.5, "Complete", "In Progress"))</f>
        <v>#REF!</v>
      </c>
      <c r="CA45" s="22">
        <v>0</v>
      </c>
      <c r="CB45" s="22" t="e">
        <f t="shared" si="46"/>
        <v>#REF!</v>
      </c>
      <c r="CC45" s="23" t="e">
        <f>IF(SUMPRODUCT($J$64:CB$64,$J45:CB45)&lt;0.5, "Pending", IF(CB45&lt;0.5, "Complete", "In Progress"))</f>
        <v>#REF!</v>
      </c>
      <c r="CD45" s="24"/>
      <c r="CE45" s="25">
        <f>SUMPRODUCT($H$64:AY$64,$H45:AY45)</f>
        <v>0</v>
      </c>
    </row>
    <row r="46" spans="1:83" x14ac:dyDescent="0.25">
      <c r="A46" s="16"/>
      <c r="B46" s="16"/>
      <c r="C46" s="16"/>
      <c r="D46" s="17"/>
      <c r="E46" s="164"/>
      <c r="F46" s="18" t="s">
        <v>132</v>
      </c>
      <c r="G46" s="19" t="str">
        <f t="shared" ca="1" si="0"/>
        <v>Pending</v>
      </c>
      <c r="H46" s="20">
        <v>1</v>
      </c>
      <c r="I46" s="21">
        <v>0</v>
      </c>
      <c r="J46" s="22">
        <v>0</v>
      </c>
      <c r="K46" s="22">
        <f t="shared" si="24"/>
        <v>0</v>
      </c>
      <c r="L46" s="23" t="str">
        <f>IF(SUMPRODUCT($J$64:K$64,$J46:K46)&lt;0.5, "Pending", IF(K46&lt;0.5, "Complete", "In Progress"))</f>
        <v>Pending</v>
      </c>
      <c r="M46" s="22">
        <v>0</v>
      </c>
      <c r="N46" s="22">
        <f t="shared" si="25"/>
        <v>0</v>
      </c>
      <c r="O46" s="23" t="str">
        <f>IF(SUMPRODUCT($J$64:N$64,$J46:N46)&lt;0.5, "Pending", IF(N46&lt;0.5, "Complete", "In Progress"))</f>
        <v>Pending</v>
      </c>
      <c r="P46" s="22">
        <v>0</v>
      </c>
      <c r="Q46" s="22">
        <f t="shared" si="26"/>
        <v>0</v>
      </c>
      <c r="R46" s="23" t="str">
        <f>IF(SUMPRODUCT($J$64:Q$64,$J46:Q46)&lt;0.5, "Pending", IF(Q46&lt;0.5, "Complete", "In Progress"))</f>
        <v>Pending</v>
      </c>
      <c r="S46" s="22">
        <v>0</v>
      </c>
      <c r="T46" s="22">
        <f t="shared" si="27"/>
        <v>0</v>
      </c>
      <c r="U46" s="23" t="str">
        <f>IF(SUMPRODUCT($J$64:T$64,$J46:T46)&lt;0.5, "Pending", IF(T46&lt;0.5, "Complete", "In Progress"))</f>
        <v>Pending</v>
      </c>
      <c r="V46" s="22">
        <v>0</v>
      </c>
      <c r="W46" s="22">
        <f t="shared" si="28"/>
        <v>0</v>
      </c>
      <c r="X46" s="23" t="str">
        <f>IF(SUMPRODUCT($J$64:W$64,$J46:W46)&lt;0.5, "Pending", IF(W46&lt;0.5, "Complete", "In Progress"))</f>
        <v>Pending</v>
      </c>
      <c r="Y46" s="22">
        <v>0</v>
      </c>
      <c r="Z46" s="22">
        <f t="shared" si="29"/>
        <v>0</v>
      </c>
      <c r="AA46" s="23" t="str">
        <f>IF(SUMPRODUCT($J$64:Z$64,$J46:Z46)&lt;0.5, "Pending", IF(Z46&lt;0.5, "Complete", "In Progress"))</f>
        <v>Pending</v>
      </c>
      <c r="AB46" s="22">
        <v>0</v>
      </c>
      <c r="AC46" s="22">
        <f t="shared" si="30"/>
        <v>0</v>
      </c>
      <c r="AD46" s="23" t="str">
        <f>IF(SUMPRODUCT($J$64:AC$64,$J46:AC46)&lt;0.5, "Pending", IF(AC46&lt;0.5, "Complete", "In Progress"))</f>
        <v>Pending</v>
      </c>
      <c r="AE46" s="22">
        <v>0</v>
      </c>
      <c r="AF46" s="22">
        <f t="shared" si="31"/>
        <v>0</v>
      </c>
      <c r="AG46" s="23" t="str">
        <f>IF(SUMPRODUCT($J$64:AF$64,$J46:AF46)&lt;0.5, "Pending", IF(AF46&lt;0.5, "Complete", "In Progress"))</f>
        <v>Pending</v>
      </c>
      <c r="AH46" s="22">
        <v>0</v>
      </c>
      <c r="AI46" s="22">
        <f t="shared" si="32"/>
        <v>0</v>
      </c>
      <c r="AJ46" s="23" t="str">
        <f>IF(SUMPRODUCT($J$64:AI$64,$J46:AI46)&lt;0.5, "Pending", IF(AI46&lt;0.5, "Complete", "In Progress"))</f>
        <v>Pending</v>
      </c>
      <c r="AK46" s="22">
        <v>0</v>
      </c>
      <c r="AL46" s="22">
        <f t="shared" si="33"/>
        <v>0</v>
      </c>
      <c r="AM46" s="23" t="str">
        <f>IF(SUMPRODUCT($J$64:AL$64,$J46:AL46)&lt;0.5, "Pending", IF(AL46&lt;0.5, "Complete", "In Progress"))</f>
        <v>Pending</v>
      </c>
      <c r="AN46" s="22">
        <v>0</v>
      </c>
      <c r="AO46" s="22">
        <f t="shared" si="34"/>
        <v>0</v>
      </c>
      <c r="AP46" s="23" t="str">
        <f>IF(SUMPRODUCT($J$64:AO$64,$J46:AO46)&lt;0.5, "Pending", IF(AO46&lt;0.5, "Complete", "In Progress"))</f>
        <v>Pending</v>
      </c>
      <c r="AQ46" s="22">
        <v>0</v>
      </c>
      <c r="AR46" s="22">
        <f t="shared" si="35"/>
        <v>0</v>
      </c>
      <c r="AS46" s="23" t="str">
        <f>IF(SUMPRODUCT($J$64:AR$64,$J46:AR46)&lt;0.5, "Pending", IF(AR46&lt;0.5, "Complete", "In Progress"))</f>
        <v>Pending</v>
      </c>
      <c r="AT46" s="22">
        <v>0</v>
      </c>
      <c r="AU46" s="22">
        <f t="shared" si="36"/>
        <v>0</v>
      </c>
      <c r="AV46" s="23" t="str">
        <f>IF(SUMPRODUCT($J$64:AU$64,$J46:AU46)&lt;0.5, "Pending", IF(AU46&lt;0.5, "Complete", "In Progress"))</f>
        <v>Pending</v>
      </c>
      <c r="AW46" s="22">
        <v>0</v>
      </c>
      <c r="AX46" s="22">
        <f t="shared" si="37"/>
        <v>0</v>
      </c>
      <c r="AY46" s="23" t="str">
        <f>IF(SUMPRODUCT($J$64:AX$64,$J46:AX46)&lt;0.5, "Pending", IF(AX46&lt;0.5, "Complete", "In Progress"))</f>
        <v>Pending</v>
      </c>
      <c r="AZ46" s="22">
        <v>0</v>
      </c>
      <c r="BA46" s="22" t="e">
        <f>MAX(#REF!-AZ46,0)</f>
        <v>#REF!</v>
      </c>
      <c r="BB46" s="23" t="e">
        <f>IF(SUMPRODUCT($J$64:BA$64,$J46:BA46)&lt;0.5, "Pending", IF(BA46&lt;0.5, "Complete", "In Progress"))</f>
        <v>#REF!</v>
      </c>
      <c r="BC46" s="22">
        <v>0</v>
      </c>
      <c r="BD46" s="22" t="e">
        <f t="shared" si="38"/>
        <v>#REF!</v>
      </c>
      <c r="BE46" s="23" t="e">
        <f>IF(SUMPRODUCT($J$64:BD$64,$J46:BD46)&lt;0.5, "Pending", IF(BD46&lt;0.5, "Complete", "In Progress"))</f>
        <v>#REF!</v>
      </c>
      <c r="BF46" s="22">
        <v>0</v>
      </c>
      <c r="BG46" s="22" t="e">
        <f t="shared" si="39"/>
        <v>#REF!</v>
      </c>
      <c r="BH46" s="23" t="e">
        <f>IF(SUMPRODUCT($J$64:BG$64,$J46:BG46)&lt;0.5, "Pending", IF(BG46&lt;0.5, "Complete", "In Progress"))</f>
        <v>#REF!</v>
      </c>
      <c r="BI46" s="22">
        <v>0</v>
      </c>
      <c r="BJ46" s="22" t="e">
        <f t="shared" si="40"/>
        <v>#REF!</v>
      </c>
      <c r="BK46" s="23" t="e">
        <f>IF(SUMPRODUCT($J$64:BJ$64,$J46:BJ46)&lt;0.5, "Pending", IF(BJ46&lt;0.5, "Complete", "In Progress"))</f>
        <v>#REF!</v>
      </c>
      <c r="BL46" s="22">
        <v>0</v>
      </c>
      <c r="BM46" s="22" t="e">
        <f t="shared" si="41"/>
        <v>#REF!</v>
      </c>
      <c r="BN46" s="23" t="e">
        <f>IF(SUMPRODUCT($J$64:BM$64,$J46:BM46)&lt;0.5, "Pending", IF(BM46&lt;0.5, "Complete", "In Progress"))</f>
        <v>#REF!</v>
      </c>
      <c r="BO46" s="22">
        <v>0</v>
      </c>
      <c r="BP46" s="22" t="e">
        <f t="shared" si="42"/>
        <v>#REF!</v>
      </c>
      <c r="BQ46" s="23" t="e">
        <f>IF(SUMPRODUCT($J$64:BP$64,$J46:BP46)&lt;0.5, "Pending", IF(BP46&lt;0.5, "Complete", "In Progress"))</f>
        <v>#REF!</v>
      </c>
      <c r="BR46" s="22">
        <v>0</v>
      </c>
      <c r="BS46" s="22" t="e">
        <f t="shared" si="43"/>
        <v>#REF!</v>
      </c>
      <c r="BT46" s="23" t="e">
        <f>IF(SUMPRODUCT($J$64:BS$64,$J46:BS46)&lt;0.5, "Pending", IF(BS46&lt;0.5, "Complete", "In Progress"))</f>
        <v>#REF!</v>
      </c>
      <c r="BU46" s="22">
        <v>0</v>
      </c>
      <c r="BV46" s="22" t="e">
        <f t="shared" si="44"/>
        <v>#REF!</v>
      </c>
      <c r="BW46" s="23" t="e">
        <f>IF(SUMPRODUCT($J$64:BV$64,$J46:BV46)&lt;0.5, "Pending", IF(BV46&lt;0.5, "Complete", "In Progress"))</f>
        <v>#REF!</v>
      </c>
      <c r="BX46" s="22">
        <v>0</v>
      </c>
      <c r="BY46" s="22" t="e">
        <f t="shared" si="45"/>
        <v>#REF!</v>
      </c>
      <c r="BZ46" s="23" t="e">
        <f>IF(SUMPRODUCT($J$64:BY$64,$J46:BY46)&lt;0.5, "Pending", IF(BY46&lt;0.5, "Complete", "In Progress"))</f>
        <v>#REF!</v>
      </c>
      <c r="CA46" s="22">
        <v>0</v>
      </c>
      <c r="CB46" s="22" t="e">
        <f t="shared" si="46"/>
        <v>#REF!</v>
      </c>
      <c r="CC46" s="23" t="e">
        <f>IF(SUMPRODUCT($J$64:CB$64,$J46:CB46)&lt;0.5, "Pending", IF(CB46&lt;0.5, "Complete", "In Progress"))</f>
        <v>#REF!</v>
      </c>
      <c r="CD46" s="24"/>
      <c r="CE46" s="25">
        <f>SUMPRODUCT($H$64:AY$64,$H46:AY46)</f>
        <v>0</v>
      </c>
    </row>
    <row r="47" spans="1:83" x14ac:dyDescent="0.25">
      <c r="A47" s="16"/>
      <c r="B47" s="16"/>
      <c r="C47" s="16"/>
      <c r="D47" s="17"/>
      <c r="E47" s="164"/>
      <c r="F47" s="18" t="s">
        <v>132</v>
      </c>
      <c r="G47" s="19" t="str">
        <f t="shared" ca="1" si="0"/>
        <v>Pending</v>
      </c>
      <c r="H47" s="20">
        <v>1</v>
      </c>
      <c r="I47" s="21">
        <v>0</v>
      </c>
      <c r="J47" s="22">
        <v>0</v>
      </c>
      <c r="K47" s="22">
        <f t="shared" si="24"/>
        <v>0</v>
      </c>
      <c r="L47" s="23" t="str">
        <f>IF(SUMPRODUCT($J$64:K$64,$J47:K47)&lt;0.5, "Pending", IF(K47&lt;0.5, "Complete", "In Progress"))</f>
        <v>Pending</v>
      </c>
      <c r="M47" s="22">
        <v>0</v>
      </c>
      <c r="N47" s="22">
        <f t="shared" si="25"/>
        <v>0</v>
      </c>
      <c r="O47" s="23" t="str">
        <f>IF(SUMPRODUCT($J$64:N$64,$J47:N47)&lt;0.5, "Pending", IF(N47&lt;0.5, "Complete", "In Progress"))</f>
        <v>Pending</v>
      </c>
      <c r="P47" s="22">
        <v>0</v>
      </c>
      <c r="Q47" s="22">
        <f t="shared" si="26"/>
        <v>0</v>
      </c>
      <c r="R47" s="23" t="str">
        <f>IF(SUMPRODUCT($J$64:Q$64,$J47:Q47)&lt;0.5, "Pending", IF(Q47&lt;0.5, "Complete", "In Progress"))</f>
        <v>Pending</v>
      </c>
      <c r="S47" s="22">
        <v>0</v>
      </c>
      <c r="T47" s="22">
        <f t="shared" si="27"/>
        <v>0</v>
      </c>
      <c r="U47" s="23" t="str">
        <f>IF(SUMPRODUCT($J$64:T$64,$J47:T47)&lt;0.5, "Pending", IF(T47&lt;0.5, "Complete", "In Progress"))</f>
        <v>Pending</v>
      </c>
      <c r="V47" s="22">
        <v>0</v>
      </c>
      <c r="W47" s="22">
        <f t="shared" si="28"/>
        <v>0</v>
      </c>
      <c r="X47" s="23" t="str">
        <f>IF(SUMPRODUCT($J$64:W$64,$J47:W47)&lt;0.5, "Pending", IF(W47&lt;0.5, "Complete", "In Progress"))</f>
        <v>Pending</v>
      </c>
      <c r="Y47" s="22">
        <v>0</v>
      </c>
      <c r="Z47" s="22">
        <f t="shared" si="29"/>
        <v>0</v>
      </c>
      <c r="AA47" s="23" t="str">
        <f>IF(SUMPRODUCT($J$64:Z$64,$J47:Z47)&lt;0.5, "Pending", IF(Z47&lt;0.5, "Complete", "In Progress"))</f>
        <v>Pending</v>
      </c>
      <c r="AB47" s="22">
        <v>0</v>
      </c>
      <c r="AC47" s="22">
        <f t="shared" si="30"/>
        <v>0</v>
      </c>
      <c r="AD47" s="23" t="str">
        <f>IF(SUMPRODUCT($J$64:AC$64,$J47:AC47)&lt;0.5, "Pending", IF(AC47&lt;0.5, "Complete", "In Progress"))</f>
        <v>Pending</v>
      </c>
      <c r="AE47" s="22">
        <v>0</v>
      </c>
      <c r="AF47" s="22">
        <f t="shared" si="31"/>
        <v>0</v>
      </c>
      <c r="AG47" s="23" t="str">
        <f>IF(SUMPRODUCT($J$64:AF$64,$J47:AF47)&lt;0.5, "Pending", IF(AF47&lt;0.5, "Complete", "In Progress"))</f>
        <v>Pending</v>
      </c>
      <c r="AH47" s="22">
        <v>0</v>
      </c>
      <c r="AI47" s="22">
        <f t="shared" si="32"/>
        <v>0</v>
      </c>
      <c r="AJ47" s="23" t="str">
        <f>IF(SUMPRODUCT($J$64:AI$64,$J47:AI47)&lt;0.5, "Pending", IF(AI47&lt;0.5, "Complete", "In Progress"))</f>
        <v>Pending</v>
      </c>
      <c r="AK47" s="22">
        <v>0</v>
      </c>
      <c r="AL47" s="22">
        <f t="shared" si="33"/>
        <v>0</v>
      </c>
      <c r="AM47" s="23" t="str">
        <f>IF(SUMPRODUCT($J$64:AL$64,$J47:AL47)&lt;0.5, "Pending", IF(AL47&lt;0.5, "Complete", "In Progress"))</f>
        <v>Pending</v>
      </c>
      <c r="AN47" s="22">
        <v>0</v>
      </c>
      <c r="AO47" s="22">
        <f t="shared" si="34"/>
        <v>0</v>
      </c>
      <c r="AP47" s="23" t="str">
        <f>IF(SUMPRODUCT($J$64:AO$64,$J47:AO47)&lt;0.5, "Pending", IF(AO47&lt;0.5, "Complete", "In Progress"))</f>
        <v>Pending</v>
      </c>
      <c r="AQ47" s="22">
        <v>0</v>
      </c>
      <c r="AR47" s="22">
        <f t="shared" si="35"/>
        <v>0</v>
      </c>
      <c r="AS47" s="23" t="str">
        <f>IF(SUMPRODUCT($J$64:AR$64,$J47:AR47)&lt;0.5, "Pending", IF(AR47&lt;0.5, "Complete", "In Progress"))</f>
        <v>Pending</v>
      </c>
      <c r="AT47" s="22">
        <v>0</v>
      </c>
      <c r="AU47" s="22">
        <f t="shared" si="36"/>
        <v>0</v>
      </c>
      <c r="AV47" s="23" t="str">
        <f>IF(SUMPRODUCT($J$64:AU$64,$J47:AU47)&lt;0.5, "Pending", IF(AU47&lt;0.5, "Complete", "In Progress"))</f>
        <v>Pending</v>
      </c>
      <c r="AW47" s="22">
        <v>0</v>
      </c>
      <c r="AX47" s="22">
        <f t="shared" si="37"/>
        <v>0</v>
      </c>
      <c r="AY47" s="23" t="str">
        <f>IF(SUMPRODUCT($J$64:AX$64,$J47:AX47)&lt;0.5, "Pending", IF(AX47&lt;0.5, "Complete", "In Progress"))</f>
        <v>Pending</v>
      </c>
      <c r="AZ47" s="22">
        <v>0</v>
      </c>
      <c r="BA47" s="22" t="e">
        <f>MAX(#REF!-AZ47,0)</f>
        <v>#REF!</v>
      </c>
      <c r="BB47" s="23" t="e">
        <f>IF(SUMPRODUCT($J$64:BA$64,$J47:BA47)&lt;0.5, "Pending", IF(BA47&lt;0.5, "Complete", "In Progress"))</f>
        <v>#REF!</v>
      </c>
      <c r="BC47" s="22">
        <v>0</v>
      </c>
      <c r="BD47" s="22" t="e">
        <f t="shared" si="38"/>
        <v>#REF!</v>
      </c>
      <c r="BE47" s="23" t="e">
        <f>IF(SUMPRODUCT($J$64:BD$64,$J47:BD47)&lt;0.5, "Pending", IF(BD47&lt;0.5, "Complete", "In Progress"))</f>
        <v>#REF!</v>
      </c>
      <c r="BF47" s="22">
        <v>0</v>
      </c>
      <c r="BG47" s="22" t="e">
        <f t="shared" si="39"/>
        <v>#REF!</v>
      </c>
      <c r="BH47" s="23" t="e">
        <f>IF(SUMPRODUCT($J$64:BG$64,$J47:BG47)&lt;0.5, "Pending", IF(BG47&lt;0.5, "Complete", "In Progress"))</f>
        <v>#REF!</v>
      </c>
      <c r="BI47" s="22">
        <v>0</v>
      </c>
      <c r="BJ47" s="22" t="e">
        <f t="shared" si="40"/>
        <v>#REF!</v>
      </c>
      <c r="BK47" s="23" t="e">
        <f>IF(SUMPRODUCT($J$64:BJ$64,$J47:BJ47)&lt;0.5, "Pending", IF(BJ47&lt;0.5, "Complete", "In Progress"))</f>
        <v>#REF!</v>
      </c>
      <c r="BL47" s="22">
        <v>0</v>
      </c>
      <c r="BM47" s="22" t="e">
        <f t="shared" si="41"/>
        <v>#REF!</v>
      </c>
      <c r="BN47" s="23" t="e">
        <f>IF(SUMPRODUCT($J$64:BM$64,$J47:BM47)&lt;0.5, "Pending", IF(BM47&lt;0.5, "Complete", "In Progress"))</f>
        <v>#REF!</v>
      </c>
      <c r="BO47" s="22">
        <v>0</v>
      </c>
      <c r="BP47" s="22" t="e">
        <f t="shared" si="42"/>
        <v>#REF!</v>
      </c>
      <c r="BQ47" s="23" t="e">
        <f>IF(SUMPRODUCT($J$64:BP$64,$J47:BP47)&lt;0.5, "Pending", IF(BP47&lt;0.5, "Complete", "In Progress"))</f>
        <v>#REF!</v>
      </c>
      <c r="BR47" s="22">
        <v>0</v>
      </c>
      <c r="BS47" s="22" t="e">
        <f t="shared" si="43"/>
        <v>#REF!</v>
      </c>
      <c r="BT47" s="23" t="e">
        <f>IF(SUMPRODUCT($J$64:BS$64,$J47:BS47)&lt;0.5, "Pending", IF(BS47&lt;0.5, "Complete", "In Progress"))</f>
        <v>#REF!</v>
      </c>
      <c r="BU47" s="22">
        <v>0</v>
      </c>
      <c r="BV47" s="22" t="e">
        <f t="shared" si="44"/>
        <v>#REF!</v>
      </c>
      <c r="BW47" s="23" t="e">
        <f>IF(SUMPRODUCT($J$64:BV$64,$J47:BV47)&lt;0.5, "Pending", IF(BV47&lt;0.5, "Complete", "In Progress"))</f>
        <v>#REF!</v>
      </c>
      <c r="BX47" s="22">
        <v>0</v>
      </c>
      <c r="BY47" s="22" t="e">
        <f t="shared" si="45"/>
        <v>#REF!</v>
      </c>
      <c r="BZ47" s="23" t="e">
        <f>IF(SUMPRODUCT($J$64:BY$64,$J47:BY47)&lt;0.5, "Pending", IF(BY47&lt;0.5, "Complete", "In Progress"))</f>
        <v>#REF!</v>
      </c>
      <c r="CA47" s="22">
        <v>0</v>
      </c>
      <c r="CB47" s="22" t="e">
        <f t="shared" si="46"/>
        <v>#REF!</v>
      </c>
      <c r="CC47" s="23" t="e">
        <f>IF(SUMPRODUCT($J$64:CB$64,$J47:CB47)&lt;0.5, "Pending", IF(CB47&lt;0.5, "Complete", "In Progress"))</f>
        <v>#REF!</v>
      </c>
      <c r="CD47" s="24"/>
      <c r="CE47" s="25">
        <f>SUMPRODUCT($H$64:AY$64,$H47:AY47)</f>
        <v>0</v>
      </c>
    </row>
    <row r="48" spans="1:83" x14ac:dyDescent="0.25">
      <c r="A48" s="16"/>
      <c r="B48" s="16"/>
      <c r="C48" s="16"/>
      <c r="D48" s="17"/>
      <c r="E48" s="164"/>
      <c r="F48" s="18" t="s">
        <v>132</v>
      </c>
      <c r="G48" s="19" t="str">
        <f t="shared" ca="1" si="0"/>
        <v>Pending</v>
      </c>
      <c r="H48" s="20">
        <v>1</v>
      </c>
      <c r="I48" s="21">
        <v>0</v>
      </c>
      <c r="J48" s="22">
        <v>0</v>
      </c>
      <c r="K48" s="22">
        <f t="shared" si="24"/>
        <v>0</v>
      </c>
      <c r="L48" s="23" t="str">
        <f>IF(SUMPRODUCT($J$64:K$64,$J48:K48)&lt;0.5, "Pending", IF(K48&lt;0.5, "Complete", "In Progress"))</f>
        <v>Pending</v>
      </c>
      <c r="M48" s="22">
        <v>0</v>
      </c>
      <c r="N48" s="22">
        <f t="shared" si="25"/>
        <v>0</v>
      </c>
      <c r="O48" s="23" t="str">
        <f>IF(SUMPRODUCT($J$64:N$64,$J48:N48)&lt;0.5, "Pending", IF(N48&lt;0.5, "Complete", "In Progress"))</f>
        <v>Pending</v>
      </c>
      <c r="P48" s="22">
        <v>0</v>
      </c>
      <c r="Q48" s="22">
        <f t="shared" si="26"/>
        <v>0</v>
      </c>
      <c r="R48" s="23" t="str">
        <f>IF(SUMPRODUCT($J$64:Q$64,$J48:Q48)&lt;0.5, "Pending", IF(Q48&lt;0.5, "Complete", "In Progress"))</f>
        <v>Pending</v>
      </c>
      <c r="S48" s="22">
        <v>0</v>
      </c>
      <c r="T48" s="22">
        <f t="shared" si="27"/>
        <v>0</v>
      </c>
      <c r="U48" s="23" t="str">
        <f>IF(SUMPRODUCT($J$64:T$64,$J48:T48)&lt;0.5, "Pending", IF(T48&lt;0.5, "Complete", "In Progress"))</f>
        <v>Pending</v>
      </c>
      <c r="V48" s="22">
        <v>0</v>
      </c>
      <c r="W48" s="22">
        <f t="shared" si="28"/>
        <v>0</v>
      </c>
      <c r="X48" s="23" t="str">
        <f>IF(SUMPRODUCT($J$64:W$64,$J48:W48)&lt;0.5, "Pending", IF(W48&lt;0.5, "Complete", "In Progress"))</f>
        <v>Pending</v>
      </c>
      <c r="Y48" s="22">
        <v>0</v>
      </c>
      <c r="Z48" s="22">
        <f t="shared" si="29"/>
        <v>0</v>
      </c>
      <c r="AA48" s="23" t="str">
        <f>IF(SUMPRODUCT($J$64:Z$64,$J48:Z48)&lt;0.5, "Pending", IF(Z48&lt;0.5, "Complete", "In Progress"))</f>
        <v>Pending</v>
      </c>
      <c r="AB48" s="22">
        <v>0</v>
      </c>
      <c r="AC48" s="22">
        <f t="shared" si="30"/>
        <v>0</v>
      </c>
      <c r="AD48" s="23" t="str">
        <f>IF(SUMPRODUCT($J$64:AC$64,$J48:AC48)&lt;0.5, "Pending", IF(AC48&lt;0.5, "Complete", "In Progress"))</f>
        <v>Pending</v>
      </c>
      <c r="AE48" s="22">
        <v>0</v>
      </c>
      <c r="AF48" s="22">
        <f t="shared" si="31"/>
        <v>0</v>
      </c>
      <c r="AG48" s="23" t="str">
        <f>IF(SUMPRODUCT($J$64:AF$64,$J48:AF48)&lt;0.5, "Pending", IF(AF48&lt;0.5, "Complete", "In Progress"))</f>
        <v>Pending</v>
      </c>
      <c r="AH48" s="22">
        <v>0</v>
      </c>
      <c r="AI48" s="22">
        <f t="shared" si="32"/>
        <v>0</v>
      </c>
      <c r="AJ48" s="23" t="str">
        <f>IF(SUMPRODUCT($J$64:AI$64,$J48:AI48)&lt;0.5, "Pending", IF(AI48&lt;0.5, "Complete", "In Progress"))</f>
        <v>Pending</v>
      </c>
      <c r="AK48" s="22">
        <v>0</v>
      </c>
      <c r="AL48" s="22">
        <f t="shared" si="33"/>
        <v>0</v>
      </c>
      <c r="AM48" s="23" t="str">
        <f>IF(SUMPRODUCT($J$64:AL$64,$J48:AL48)&lt;0.5, "Pending", IF(AL48&lt;0.5, "Complete", "In Progress"))</f>
        <v>Pending</v>
      </c>
      <c r="AN48" s="22">
        <v>0</v>
      </c>
      <c r="AO48" s="22">
        <f t="shared" si="34"/>
        <v>0</v>
      </c>
      <c r="AP48" s="23" t="str">
        <f>IF(SUMPRODUCT($J$64:AO$64,$J48:AO48)&lt;0.5, "Pending", IF(AO48&lt;0.5, "Complete", "In Progress"))</f>
        <v>Pending</v>
      </c>
      <c r="AQ48" s="22">
        <v>0</v>
      </c>
      <c r="AR48" s="22">
        <f t="shared" si="35"/>
        <v>0</v>
      </c>
      <c r="AS48" s="23" t="str">
        <f>IF(SUMPRODUCT($J$64:AR$64,$J48:AR48)&lt;0.5, "Pending", IF(AR48&lt;0.5, "Complete", "In Progress"))</f>
        <v>Pending</v>
      </c>
      <c r="AT48" s="22">
        <v>0</v>
      </c>
      <c r="AU48" s="22">
        <f t="shared" si="36"/>
        <v>0</v>
      </c>
      <c r="AV48" s="23" t="str">
        <f>IF(SUMPRODUCT($J$64:AU$64,$J48:AU48)&lt;0.5, "Pending", IF(AU48&lt;0.5, "Complete", "In Progress"))</f>
        <v>Pending</v>
      </c>
      <c r="AW48" s="22">
        <v>0</v>
      </c>
      <c r="AX48" s="22">
        <f t="shared" si="37"/>
        <v>0</v>
      </c>
      <c r="AY48" s="23" t="str">
        <f>IF(SUMPRODUCT($J$64:AX$64,$J48:AX48)&lt;0.5, "Pending", IF(AX48&lt;0.5, "Complete", "In Progress"))</f>
        <v>Pending</v>
      </c>
      <c r="AZ48" s="22">
        <v>0</v>
      </c>
      <c r="BA48" s="22" t="e">
        <f>MAX(#REF!-AZ48,0)</f>
        <v>#REF!</v>
      </c>
      <c r="BB48" s="23" t="e">
        <f>IF(SUMPRODUCT($J$64:BA$64,$J48:BA48)&lt;0.5, "Pending", IF(BA48&lt;0.5, "Complete", "In Progress"))</f>
        <v>#REF!</v>
      </c>
      <c r="BC48" s="22">
        <v>0</v>
      </c>
      <c r="BD48" s="22" t="e">
        <f t="shared" si="38"/>
        <v>#REF!</v>
      </c>
      <c r="BE48" s="23" t="e">
        <f>IF(SUMPRODUCT($J$64:BD$64,$J48:BD48)&lt;0.5, "Pending", IF(BD48&lt;0.5, "Complete", "In Progress"))</f>
        <v>#REF!</v>
      </c>
      <c r="BF48" s="22">
        <v>0</v>
      </c>
      <c r="BG48" s="22" t="e">
        <f t="shared" si="39"/>
        <v>#REF!</v>
      </c>
      <c r="BH48" s="23" t="e">
        <f>IF(SUMPRODUCT($J$64:BG$64,$J48:BG48)&lt;0.5, "Pending", IF(BG48&lt;0.5, "Complete", "In Progress"))</f>
        <v>#REF!</v>
      </c>
      <c r="BI48" s="22">
        <v>0</v>
      </c>
      <c r="BJ48" s="22" t="e">
        <f t="shared" si="40"/>
        <v>#REF!</v>
      </c>
      <c r="BK48" s="23" t="e">
        <f>IF(SUMPRODUCT($J$64:BJ$64,$J48:BJ48)&lt;0.5, "Pending", IF(BJ48&lt;0.5, "Complete", "In Progress"))</f>
        <v>#REF!</v>
      </c>
      <c r="BL48" s="22">
        <v>0</v>
      </c>
      <c r="BM48" s="22" t="e">
        <f t="shared" si="41"/>
        <v>#REF!</v>
      </c>
      <c r="BN48" s="23" t="e">
        <f>IF(SUMPRODUCT($J$64:BM$64,$J48:BM48)&lt;0.5, "Pending", IF(BM48&lt;0.5, "Complete", "In Progress"))</f>
        <v>#REF!</v>
      </c>
      <c r="BO48" s="22">
        <v>0</v>
      </c>
      <c r="BP48" s="22" t="e">
        <f t="shared" si="42"/>
        <v>#REF!</v>
      </c>
      <c r="BQ48" s="23" t="e">
        <f>IF(SUMPRODUCT($J$64:BP$64,$J48:BP48)&lt;0.5, "Pending", IF(BP48&lt;0.5, "Complete", "In Progress"))</f>
        <v>#REF!</v>
      </c>
      <c r="BR48" s="22">
        <v>0</v>
      </c>
      <c r="BS48" s="22" t="e">
        <f t="shared" si="43"/>
        <v>#REF!</v>
      </c>
      <c r="BT48" s="23" t="e">
        <f>IF(SUMPRODUCT($J$64:BS$64,$J48:BS48)&lt;0.5, "Pending", IF(BS48&lt;0.5, "Complete", "In Progress"))</f>
        <v>#REF!</v>
      </c>
      <c r="BU48" s="22">
        <v>0</v>
      </c>
      <c r="BV48" s="22" t="e">
        <f t="shared" si="44"/>
        <v>#REF!</v>
      </c>
      <c r="BW48" s="23" t="e">
        <f>IF(SUMPRODUCT($J$64:BV$64,$J48:BV48)&lt;0.5, "Pending", IF(BV48&lt;0.5, "Complete", "In Progress"))</f>
        <v>#REF!</v>
      </c>
      <c r="BX48" s="22">
        <v>0</v>
      </c>
      <c r="BY48" s="22" t="e">
        <f t="shared" si="45"/>
        <v>#REF!</v>
      </c>
      <c r="BZ48" s="23" t="e">
        <f>IF(SUMPRODUCT($J$64:BY$64,$J48:BY48)&lt;0.5, "Pending", IF(BY48&lt;0.5, "Complete", "In Progress"))</f>
        <v>#REF!</v>
      </c>
      <c r="CA48" s="22">
        <v>0</v>
      </c>
      <c r="CB48" s="22" t="e">
        <f t="shared" si="46"/>
        <v>#REF!</v>
      </c>
      <c r="CC48" s="23" t="e">
        <f>IF(SUMPRODUCT($J$64:CB$64,$J48:CB48)&lt;0.5, "Pending", IF(CB48&lt;0.5, "Complete", "In Progress"))</f>
        <v>#REF!</v>
      </c>
      <c r="CD48" s="24"/>
      <c r="CE48" s="25">
        <f>SUMPRODUCT($H$64:AY$64,$H48:AY48)</f>
        <v>0</v>
      </c>
    </row>
    <row r="49" spans="1:83" x14ac:dyDescent="0.25">
      <c r="A49" s="16"/>
      <c r="B49" s="16"/>
      <c r="C49" s="16"/>
      <c r="D49" s="17"/>
      <c r="E49" s="164"/>
      <c r="F49" s="18" t="s">
        <v>132</v>
      </c>
      <c r="G49" s="19" t="str">
        <f t="shared" ca="1" si="0"/>
        <v>Pending</v>
      </c>
      <c r="H49" s="20">
        <v>1</v>
      </c>
      <c r="I49" s="21">
        <v>0</v>
      </c>
      <c r="J49" s="22">
        <v>0</v>
      </c>
      <c r="K49" s="22">
        <f t="shared" si="24"/>
        <v>0</v>
      </c>
      <c r="L49" s="23" t="str">
        <f>IF(SUMPRODUCT($J$64:K$64,$J49:K49)&lt;0.5, "Pending", IF(K49&lt;0.5, "Complete", "In Progress"))</f>
        <v>Pending</v>
      </c>
      <c r="M49" s="22">
        <v>0</v>
      </c>
      <c r="N49" s="22">
        <f t="shared" si="25"/>
        <v>0</v>
      </c>
      <c r="O49" s="23" t="str">
        <f>IF(SUMPRODUCT($J$64:N$64,$J49:N49)&lt;0.5, "Pending", IF(N49&lt;0.5, "Complete", "In Progress"))</f>
        <v>Pending</v>
      </c>
      <c r="P49" s="22">
        <v>0</v>
      </c>
      <c r="Q49" s="22">
        <f t="shared" si="26"/>
        <v>0</v>
      </c>
      <c r="R49" s="23" t="str">
        <f>IF(SUMPRODUCT($J$64:Q$64,$J49:Q49)&lt;0.5, "Pending", IF(Q49&lt;0.5, "Complete", "In Progress"))</f>
        <v>Pending</v>
      </c>
      <c r="S49" s="22">
        <v>0</v>
      </c>
      <c r="T49" s="22">
        <f t="shared" si="27"/>
        <v>0</v>
      </c>
      <c r="U49" s="23" t="str">
        <f>IF(SUMPRODUCT($J$64:T$64,$J49:T49)&lt;0.5, "Pending", IF(T49&lt;0.5, "Complete", "In Progress"))</f>
        <v>Pending</v>
      </c>
      <c r="V49" s="22">
        <v>0</v>
      </c>
      <c r="W49" s="22">
        <f t="shared" si="28"/>
        <v>0</v>
      </c>
      <c r="X49" s="23" t="str">
        <f>IF(SUMPRODUCT($J$64:W$64,$J49:W49)&lt;0.5, "Pending", IF(W49&lt;0.5, "Complete", "In Progress"))</f>
        <v>Pending</v>
      </c>
      <c r="Y49" s="22">
        <v>0</v>
      </c>
      <c r="Z49" s="22">
        <f t="shared" si="29"/>
        <v>0</v>
      </c>
      <c r="AA49" s="23" t="str">
        <f>IF(SUMPRODUCT($J$64:Z$64,$J49:Z49)&lt;0.5, "Pending", IF(Z49&lt;0.5, "Complete", "In Progress"))</f>
        <v>Pending</v>
      </c>
      <c r="AB49" s="22">
        <v>0</v>
      </c>
      <c r="AC49" s="22">
        <f t="shared" si="30"/>
        <v>0</v>
      </c>
      <c r="AD49" s="23" t="str">
        <f>IF(SUMPRODUCT($J$64:AC$64,$J49:AC49)&lt;0.5, "Pending", IF(AC49&lt;0.5, "Complete", "In Progress"))</f>
        <v>Pending</v>
      </c>
      <c r="AE49" s="22">
        <v>0</v>
      </c>
      <c r="AF49" s="22">
        <f t="shared" si="31"/>
        <v>0</v>
      </c>
      <c r="AG49" s="23" t="str">
        <f>IF(SUMPRODUCT($J$64:AF$64,$J49:AF49)&lt;0.5, "Pending", IF(AF49&lt;0.5, "Complete", "In Progress"))</f>
        <v>Pending</v>
      </c>
      <c r="AH49" s="22">
        <v>0</v>
      </c>
      <c r="AI49" s="22">
        <f t="shared" si="32"/>
        <v>0</v>
      </c>
      <c r="AJ49" s="23" t="str">
        <f>IF(SUMPRODUCT($J$64:AI$64,$J49:AI49)&lt;0.5, "Pending", IF(AI49&lt;0.5, "Complete", "In Progress"))</f>
        <v>Pending</v>
      </c>
      <c r="AK49" s="22">
        <v>0</v>
      </c>
      <c r="AL49" s="22">
        <f t="shared" si="33"/>
        <v>0</v>
      </c>
      <c r="AM49" s="23" t="str">
        <f>IF(SUMPRODUCT($J$64:AL$64,$J49:AL49)&lt;0.5, "Pending", IF(AL49&lt;0.5, "Complete", "In Progress"))</f>
        <v>Pending</v>
      </c>
      <c r="AN49" s="22">
        <v>0</v>
      </c>
      <c r="AO49" s="22">
        <f t="shared" si="34"/>
        <v>0</v>
      </c>
      <c r="AP49" s="23" t="str">
        <f>IF(SUMPRODUCT($J$64:AO$64,$J49:AO49)&lt;0.5, "Pending", IF(AO49&lt;0.5, "Complete", "In Progress"))</f>
        <v>Pending</v>
      </c>
      <c r="AQ49" s="22">
        <v>0</v>
      </c>
      <c r="AR49" s="22">
        <f t="shared" si="35"/>
        <v>0</v>
      </c>
      <c r="AS49" s="23" t="str">
        <f>IF(SUMPRODUCT($J$64:AR$64,$J49:AR49)&lt;0.5, "Pending", IF(AR49&lt;0.5, "Complete", "In Progress"))</f>
        <v>Pending</v>
      </c>
      <c r="AT49" s="22">
        <v>0</v>
      </c>
      <c r="AU49" s="22">
        <f t="shared" si="36"/>
        <v>0</v>
      </c>
      <c r="AV49" s="23" t="str">
        <f>IF(SUMPRODUCT($J$64:AU$64,$J49:AU49)&lt;0.5, "Pending", IF(AU49&lt;0.5, "Complete", "In Progress"))</f>
        <v>Pending</v>
      </c>
      <c r="AW49" s="22">
        <v>0</v>
      </c>
      <c r="AX49" s="22">
        <f t="shared" si="37"/>
        <v>0</v>
      </c>
      <c r="AY49" s="23" t="str">
        <f>IF(SUMPRODUCT($J$64:AX$64,$J49:AX49)&lt;0.5, "Pending", IF(AX49&lt;0.5, "Complete", "In Progress"))</f>
        <v>Pending</v>
      </c>
      <c r="AZ49" s="22">
        <v>0</v>
      </c>
      <c r="BA49" s="22" t="e">
        <f>MAX(#REF!-AZ49,0)</f>
        <v>#REF!</v>
      </c>
      <c r="BB49" s="23" t="e">
        <f>IF(SUMPRODUCT($J$64:BA$64,$J49:BA49)&lt;0.5, "Pending", IF(BA49&lt;0.5, "Complete", "In Progress"))</f>
        <v>#REF!</v>
      </c>
      <c r="BC49" s="22">
        <v>0</v>
      </c>
      <c r="BD49" s="22" t="e">
        <f t="shared" si="38"/>
        <v>#REF!</v>
      </c>
      <c r="BE49" s="23" t="e">
        <f>IF(SUMPRODUCT($J$64:BD$64,$J49:BD49)&lt;0.5, "Pending", IF(BD49&lt;0.5, "Complete", "In Progress"))</f>
        <v>#REF!</v>
      </c>
      <c r="BF49" s="22">
        <v>0</v>
      </c>
      <c r="BG49" s="22" t="e">
        <f t="shared" si="39"/>
        <v>#REF!</v>
      </c>
      <c r="BH49" s="23" t="e">
        <f>IF(SUMPRODUCT($J$64:BG$64,$J49:BG49)&lt;0.5, "Pending", IF(BG49&lt;0.5, "Complete", "In Progress"))</f>
        <v>#REF!</v>
      </c>
      <c r="BI49" s="22">
        <v>0</v>
      </c>
      <c r="BJ49" s="22" t="e">
        <f t="shared" si="40"/>
        <v>#REF!</v>
      </c>
      <c r="BK49" s="23" t="e">
        <f>IF(SUMPRODUCT($J$64:BJ$64,$J49:BJ49)&lt;0.5, "Pending", IF(BJ49&lt;0.5, "Complete", "In Progress"))</f>
        <v>#REF!</v>
      </c>
      <c r="BL49" s="22">
        <v>0</v>
      </c>
      <c r="BM49" s="22" t="e">
        <f t="shared" si="41"/>
        <v>#REF!</v>
      </c>
      <c r="BN49" s="23" t="e">
        <f>IF(SUMPRODUCT($J$64:BM$64,$J49:BM49)&lt;0.5, "Pending", IF(BM49&lt;0.5, "Complete", "In Progress"))</f>
        <v>#REF!</v>
      </c>
      <c r="BO49" s="22">
        <v>0</v>
      </c>
      <c r="BP49" s="22" t="e">
        <f t="shared" si="42"/>
        <v>#REF!</v>
      </c>
      <c r="BQ49" s="23" t="e">
        <f>IF(SUMPRODUCT($J$64:BP$64,$J49:BP49)&lt;0.5, "Pending", IF(BP49&lt;0.5, "Complete", "In Progress"))</f>
        <v>#REF!</v>
      </c>
      <c r="BR49" s="22">
        <v>0</v>
      </c>
      <c r="BS49" s="22" t="e">
        <f t="shared" si="43"/>
        <v>#REF!</v>
      </c>
      <c r="BT49" s="23" t="e">
        <f>IF(SUMPRODUCT($J$64:BS$64,$J49:BS49)&lt;0.5, "Pending", IF(BS49&lt;0.5, "Complete", "In Progress"))</f>
        <v>#REF!</v>
      </c>
      <c r="BU49" s="22">
        <v>0</v>
      </c>
      <c r="BV49" s="22" t="e">
        <f t="shared" si="44"/>
        <v>#REF!</v>
      </c>
      <c r="BW49" s="23" t="e">
        <f>IF(SUMPRODUCT($J$64:BV$64,$J49:BV49)&lt;0.5, "Pending", IF(BV49&lt;0.5, "Complete", "In Progress"))</f>
        <v>#REF!</v>
      </c>
      <c r="BX49" s="22">
        <v>0</v>
      </c>
      <c r="BY49" s="22" t="e">
        <f t="shared" si="45"/>
        <v>#REF!</v>
      </c>
      <c r="BZ49" s="23" t="e">
        <f>IF(SUMPRODUCT($J$64:BY$64,$J49:BY49)&lt;0.5, "Pending", IF(BY49&lt;0.5, "Complete", "In Progress"))</f>
        <v>#REF!</v>
      </c>
      <c r="CA49" s="22">
        <v>0</v>
      </c>
      <c r="CB49" s="22" t="e">
        <f t="shared" si="46"/>
        <v>#REF!</v>
      </c>
      <c r="CC49" s="23" t="e">
        <f>IF(SUMPRODUCT($J$64:CB$64,$J49:CB49)&lt;0.5, "Pending", IF(CB49&lt;0.5, "Complete", "In Progress"))</f>
        <v>#REF!</v>
      </c>
      <c r="CD49" s="24"/>
      <c r="CE49" s="25">
        <f>SUMPRODUCT($H$64:AY$64,$H49:AY49)</f>
        <v>0</v>
      </c>
    </row>
    <row r="50" spans="1:83" x14ac:dyDescent="0.25">
      <c r="A50" s="16"/>
      <c r="B50" s="16"/>
      <c r="C50" s="16"/>
      <c r="D50" s="17"/>
      <c r="E50" s="164"/>
      <c r="F50" s="18" t="s">
        <v>132</v>
      </c>
      <c r="G50" s="19" t="str">
        <f t="shared" ca="1" si="0"/>
        <v>Pending</v>
      </c>
      <c r="H50" s="20">
        <v>1</v>
      </c>
      <c r="I50" s="21">
        <v>0</v>
      </c>
      <c r="J50" s="22">
        <v>0</v>
      </c>
      <c r="K50" s="22">
        <f t="shared" si="24"/>
        <v>0</v>
      </c>
      <c r="L50" s="23" t="str">
        <f>IF(SUMPRODUCT($J$64:K$64,$J50:K50)&lt;0.5, "Pending", IF(K50&lt;0.5, "Complete", "In Progress"))</f>
        <v>Pending</v>
      </c>
      <c r="M50" s="22">
        <v>0</v>
      </c>
      <c r="N50" s="22">
        <f t="shared" si="25"/>
        <v>0</v>
      </c>
      <c r="O50" s="23" t="str">
        <f>IF(SUMPRODUCT($J$64:N$64,$J50:N50)&lt;0.5, "Pending", IF(N50&lt;0.5, "Complete", "In Progress"))</f>
        <v>Pending</v>
      </c>
      <c r="P50" s="22">
        <v>0</v>
      </c>
      <c r="Q50" s="22">
        <f t="shared" si="26"/>
        <v>0</v>
      </c>
      <c r="R50" s="23" t="str">
        <f>IF(SUMPRODUCT($J$64:Q$64,$J50:Q50)&lt;0.5, "Pending", IF(Q50&lt;0.5, "Complete", "In Progress"))</f>
        <v>Pending</v>
      </c>
      <c r="S50" s="22">
        <v>0</v>
      </c>
      <c r="T50" s="22">
        <f t="shared" si="27"/>
        <v>0</v>
      </c>
      <c r="U50" s="23" t="str">
        <f>IF(SUMPRODUCT($J$64:T$64,$J50:T50)&lt;0.5, "Pending", IF(T50&lt;0.5, "Complete", "In Progress"))</f>
        <v>Pending</v>
      </c>
      <c r="V50" s="22">
        <v>0</v>
      </c>
      <c r="W50" s="22">
        <f t="shared" si="28"/>
        <v>0</v>
      </c>
      <c r="X50" s="23" t="str">
        <f>IF(SUMPRODUCT($J$64:W$64,$J50:W50)&lt;0.5, "Pending", IF(W50&lt;0.5, "Complete", "In Progress"))</f>
        <v>Pending</v>
      </c>
      <c r="Y50" s="22">
        <v>0</v>
      </c>
      <c r="Z50" s="22">
        <f t="shared" si="29"/>
        <v>0</v>
      </c>
      <c r="AA50" s="23" t="str">
        <f>IF(SUMPRODUCT($J$64:Z$64,$J50:Z50)&lt;0.5, "Pending", IF(Z50&lt;0.5, "Complete", "In Progress"))</f>
        <v>Pending</v>
      </c>
      <c r="AB50" s="22">
        <v>0</v>
      </c>
      <c r="AC50" s="22">
        <f t="shared" si="30"/>
        <v>0</v>
      </c>
      <c r="AD50" s="23" t="str">
        <f>IF(SUMPRODUCT($J$64:AC$64,$J50:AC50)&lt;0.5, "Pending", IF(AC50&lt;0.5, "Complete", "In Progress"))</f>
        <v>Pending</v>
      </c>
      <c r="AE50" s="22">
        <v>0</v>
      </c>
      <c r="AF50" s="22">
        <f t="shared" si="31"/>
        <v>0</v>
      </c>
      <c r="AG50" s="23" t="str">
        <f>IF(SUMPRODUCT($J$64:AF$64,$J50:AF50)&lt;0.5, "Pending", IF(AF50&lt;0.5, "Complete", "In Progress"))</f>
        <v>Pending</v>
      </c>
      <c r="AH50" s="22">
        <v>0</v>
      </c>
      <c r="AI50" s="22">
        <f t="shared" si="32"/>
        <v>0</v>
      </c>
      <c r="AJ50" s="23" t="str">
        <f>IF(SUMPRODUCT($J$64:AI$64,$J50:AI50)&lt;0.5, "Pending", IF(AI50&lt;0.5, "Complete", "In Progress"))</f>
        <v>Pending</v>
      </c>
      <c r="AK50" s="22">
        <v>0</v>
      </c>
      <c r="AL50" s="22">
        <f t="shared" si="33"/>
        <v>0</v>
      </c>
      <c r="AM50" s="23" t="str">
        <f>IF(SUMPRODUCT($J$64:AL$64,$J50:AL50)&lt;0.5, "Pending", IF(AL50&lt;0.5, "Complete", "In Progress"))</f>
        <v>Pending</v>
      </c>
      <c r="AN50" s="22">
        <v>0</v>
      </c>
      <c r="AO50" s="22">
        <f t="shared" si="34"/>
        <v>0</v>
      </c>
      <c r="AP50" s="23" t="str">
        <f>IF(SUMPRODUCT($J$64:AO$64,$J50:AO50)&lt;0.5, "Pending", IF(AO50&lt;0.5, "Complete", "In Progress"))</f>
        <v>Pending</v>
      </c>
      <c r="AQ50" s="22">
        <v>0</v>
      </c>
      <c r="AR50" s="22">
        <f t="shared" si="35"/>
        <v>0</v>
      </c>
      <c r="AS50" s="23" t="str">
        <f>IF(SUMPRODUCT($J$64:AR$64,$J50:AR50)&lt;0.5, "Pending", IF(AR50&lt;0.5, "Complete", "In Progress"))</f>
        <v>Pending</v>
      </c>
      <c r="AT50" s="22">
        <v>0</v>
      </c>
      <c r="AU50" s="22">
        <f t="shared" si="36"/>
        <v>0</v>
      </c>
      <c r="AV50" s="23" t="str">
        <f>IF(SUMPRODUCT($J$64:AU$64,$J50:AU50)&lt;0.5, "Pending", IF(AU50&lt;0.5, "Complete", "In Progress"))</f>
        <v>Pending</v>
      </c>
      <c r="AW50" s="22">
        <v>0</v>
      </c>
      <c r="AX50" s="22">
        <f t="shared" si="37"/>
        <v>0</v>
      </c>
      <c r="AY50" s="23" t="str">
        <f>IF(SUMPRODUCT($J$64:AX$64,$J50:AX50)&lt;0.5, "Pending", IF(AX50&lt;0.5, "Complete", "In Progress"))</f>
        <v>Pending</v>
      </c>
      <c r="AZ50" s="22">
        <v>0</v>
      </c>
      <c r="BA50" s="22" t="e">
        <f>MAX(#REF!-AZ50,0)</f>
        <v>#REF!</v>
      </c>
      <c r="BB50" s="23" t="e">
        <f>IF(SUMPRODUCT($J$64:BA$64,$J50:BA50)&lt;0.5, "Pending", IF(BA50&lt;0.5, "Complete", "In Progress"))</f>
        <v>#REF!</v>
      </c>
      <c r="BC50" s="22">
        <v>0</v>
      </c>
      <c r="BD50" s="22" t="e">
        <f t="shared" si="38"/>
        <v>#REF!</v>
      </c>
      <c r="BE50" s="23" t="e">
        <f>IF(SUMPRODUCT($J$64:BD$64,$J50:BD50)&lt;0.5, "Pending", IF(BD50&lt;0.5, "Complete", "In Progress"))</f>
        <v>#REF!</v>
      </c>
      <c r="BF50" s="22">
        <v>0</v>
      </c>
      <c r="BG50" s="22" t="e">
        <f t="shared" si="39"/>
        <v>#REF!</v>
      </c>
      <c r="BH50" s="23" t="e">
        <f>IF(SUMPRODUCT($J$64:BG$64,$J50:BG50)&lt;0.5, "Pending", IF(BG50&lt;0.5, "Complete", "In Progress"))</f>
        <v>#REF!</v>
      </c>
      <c r="BI50" s="22">
        <v>0</v>
      </c>
      <c r="BJ50" s="22" t="e">
        <f t="shared" si="40"/>
        <v>#REF!</v>
      </c>
      <c r="BK50" s="23" t="e">
        <f>IF(SUMPRODUCT($J$64:BJ$64,$J50:BJ50)&lt;0.5, "Pending", IF(BJ50&lt;0.5, "Complete", "In Progress"))</f>
        <v>#REF!</v>
      </c>
      <c r="BL50" s="22">
        <v>0</v>
      </c>
      <c r="BM50" s="22" t="e">
        <f t="shared" si="41"/>
        <v>#REF!</v>
      </c>
      <c r="BN50" s="23" t="e">
        <f>IF(SUMPRODUCT($J$64:BM$64,$J50:BM50)&lt;0.5, "Pending", IF(BM50&lt;0.5, "Complete", "In Progress"))</f>
        <v>#REF!</v>
      </c>
      <c r="BO50" s="22">
        <v>0</v>
      </c>
      <c r="BP50" s="22" t="e">
        <f t="shared" si="42"/>
        <v>#REF!</v>
      </c>
      <c r="BQ50" s="23" t="e">
        <f>IF(SUMPRODUCT($J$64:BP$64,$J50:BP50)&lt;0.5, "Pending", IF(BP50&lt;0.5, "Complete", "In Progress"))</f>
        <v>#REF!</v>
      </c>
      <c r="BR50" s="22">
        <v>0</v>
      </c>
      <c r="BS50" s="22" t="e">
        <f t="shared" si="43"/>
        <v>#REF!</v>
      </c>
      <c r="BT50" s="23" t="e">
        <f>IF(SUMPRODUCT($J$64:BS$64,$J50:BS50)&lt;0.5, "Pending", IF(BS50&lt;0.5, "Complete", "In Progress"))</f>
        <v>#REF!</v>
      </c>
      <c r="BU50" s="22">
        <v>0</v>
      </c>
      <c r="BV50" s="22" t="e">
        <f t="shared" si="44"/>
        <v>#REF!</v>
      </c>
      <c r="BW50" s="23" t="e">
        <f>IF(SUMPRODUCT($J$64:BV$64,$J50:BV50)&lt;0.5, "Pending", IF(BV50&lt;0.5, "Complete", "In Progress"))</f>
        <v>#REF!</v>
      </c>
      <c r="BX50" s="22">
        <v>0</v>
      </c>
      <c r="BY50" s="22" t="e">
        <f t="shared" si="45"/>
        <v>#REF!</v>
      </c>
      <c r="BZ50" s="23" t="e">
        <f>IF(SUMPRODUCT($J$64:BY$64,$J50:BY50)&lt;0.5, "Pending", IF(BY50&lt;0.5, "Complete", "In Progress"))</f>
        <v>#REF!</v>
      </c>
      <c r="CA50" s="22">
        <v>0</v>
      </c>
      <c r="CB50" s="22" t="e">
        <f t="shared" si="46"/>
        <v>#REF!</v>
      </c>
      <c r="CC50" s="23" t="e">
        <f>IF(SUMPRODUCT($J$64:CB$64,$J50:CB50)&lt;0.5, "Pending", IF(CB50&lt;0.5, "Complete", "In Progress"))</f>
        <v>#REF!</v>
      </c>
      <c r="CD50" s="24"/>
      <c r="CE50" s="25">
        <f>SUMPRODUCT($H$64:AY$64,$H50:AY50)</f>
        <v>0</v>
      </c>
    </row>
    <row r="51" spans="1:83" x14ac:dyDescent="0.25">
      <c r="A51" s="16"/>
      <c r="B51" s="16"/>
      <c r="C51" s="16"/>
      <c r="D51" s="17"/>
      <c r="E51" s="164"/>
      <c r="F51" s="18" t="s">
        <v>132</v>
      </c>
      <c r="G51" s="19" t="str">
        <f t="shared" ca="1" si="0"/>
        <v>Pending</v>
      </c>
      <c r="H51" s="20">
        <v>1</v>
      </c>
      <c r="I51" s="21">
        <v>0</v>
      </c>
      <c r="J51" s="22">
        <v>0</v>
      </c>
      <c r="K51" s="22">
        <f t="shared" si="24"/>
        <v>0</v>
      </c>
      <c r="L51" s="23" t="str">
        <f>IF(SUMPRODUCT($J$64:K$64,$J51:K51)&lt;0.5, "Pending", IF(K51&lt;0.5, "Complete", "In Progress"))</f>
        <v>Pending</v>
      </c>
      <c r="M51" s="22">
        <v>0</v>
      </c>
      <c r="N51" s="22">
        <f t="shared" si="25"/>
        <v>0</v>
      </c>
      <c r="O51" s="23" t="str">
        <f>IF(SUMPRODUCT($J$64:N$64,$J51:N51)&lt;0.5, "Pending", IF(N51&lt;0.5, "Complete", "In Progress"))</f>
        <v>Pending</v>
      </c>
      <c r="P51" s="22">
        <v>0</v>
      </c>
      <c r="Q51" s="22">
        <f t="shared" si="26"/>
        <v>0</v>
      </c>
      <c r="R51" s="23" t="str">
        <f>IF(SUMPRODUCT($J$64:Q$64,$J51:Q51)&lt;0.5, "Pending", IF(Q51&lt;0.5, "Complete", "In Progress"))</f>
        <v>Pending</v>
      </c>
      <c r="S51" s="22">
        <v>0</v>
      </c>
      <c r="T51" s="22">
        <f t="shared" si="27"/>
        <v>0</v>
      </c>
      <c r="U51" s="23" t="str">
        <f>IF(SUMPRODUCT($J$64:T$64,$J51:T51)&lt;0.5, "Pending", IF(T51&lt;0.5, "Complete", "In Progress"))</f>
        <v>Pending</v>
      </c>
      <c r="V51" s="22">
        <v>0</v>
      </c>
      <c r="W51" s="22">
        <f t="shared" si="28"/>
        <v>0</v>
      </c>
      <c r="X51" s="23" t="str">
        <f>IF(SUMPRODUCT($J$64:W$64,$J51:W51)&lt;0.5, "Pending", IF(W51&lt;0.5, "Complete", "In Progress"))</f>
        <v>Pending</v>
      </c>
      <c r="Y51" s="22">
        <v>0</v>
      </c>
      <c r="Z51" s="22">
        <f t="shared" si="29"/>
        <v>0</v>
      </c>
      <c r="AA51" s="23" t="str">
        <f>IF(SUMPRODUCT($J$64:Z$64,$J51:Z51)&lt;0.5, "Pending", IF(Z51&lt;0.5, "Complete", "In Progress"))</f>
        <v>Pending</v>
      </c>
      <c r="AB51" s="22">
        <v>0</v>
      </c>
      <c r="AC51" s="22">
        <f t="shared" si="30"/>
        <v>0</v>
      </c>
      <c r="AD51" s="23" t="str">
        <f>IF(SUMPRODUCT($J$64:AC$64,$J51:AC51)&lt;0.5, "Pending", IF(AC51&lt;0.5, "Complete", "In Progress"))</f>
        <v>Pending</v>
      </c>
      <c r="AE51" s="22">
        <v>0</v>
      </c>
      <c r="AF51" s="22">
        <f t="shared" si="31"/>
        <v>0</v>
      </c>
      <c r="AG51" s="23" t="str">
        <f>IF(SUMPRODUCT($J$64:AF$64,$J51:AF51)&lt;0.5, "Pending", IF(AF51&lt;0.5, "Complete", "In Progress"))</f>
        <v>Pending</v>
      </c>
      <c r="AH51" s="22">
        <v>0</v>
      </c>
      <c r="AI51" s="22">
        <f t="shared" si="32"/>
        <v>0</v>
      </c>
      <c r="AJ51" s="23" t="str">
        <f>IF(SUMPRODUCT($J$64:AI$64,$J51:AI51)&lt;0.5, "Pending", IF(AI51&lt;0.5, "Complete", "In Progress"))</f>
        <v>Pending</v>
      </c>
      <c r="AK51" s="22">
        <v>0</v>
      </c>
      <c r="AL51" s="22">
        <f t="shared" si="33"/>
        <v>0</v>
      </c>
      <c r="AM51" s="23" t="str">
        <f>IF(SUMPRODUCT($J$64:AL$64,$J51:AL51)&lt;0.5, "Pending", IF(AL51&lt;0.5, "Complete", "In Progress"))</f>
        <v>Pending</v>
      </c>
      <c r="AN51" s="22">
        <v>0</v>
      </c>
      <c r="AO51" s="22">
        <f t="shared" si="34"/>
        <v>0</v>
      </c>
      <c r="AP51" s="23" t="str">
        <f>IF(SUMPRODUCT($J$64:AO$64,$J51:AO51)&lt;0.5, "Pending", IF(AO51&lt;0.5, "Complete", "In Progress"))</f>
        <v>Pending</v>
      </c>
      <c r="AQ51" s="22">
        <v>0</v>
      </c>
      <c r="AR51" s="22">
        <f t="shared" si="35"/>
        <v>0</v>
      </c>
      <c r="AS51" s="23" t="str">
        <f>IF(SUMPRODUCT($J$64:AR$64,$J51:AR51)&lt;0.5, "Pending", IF(AR51&lt;0.5, "Complete", "In Progress"))</f>
        <v>Pending</v>
      </c>
      <c r="AT51" s="22">
        <v>0</v>
      </c>
      <c r="AU51" s="22">
        <f t="shared" si="36"/>
        <v>0</v>
      </c>
      <c r="AV51" s="23" t="str">
        <f>IF(SUMPRODUCT($J$64:AU$64,$J51:AU51)&lt;0.5, "Pending", IF(AU51&lt;0.5, "Complete", "In Progress"))</f>
        <v>Pending</v>
      </c>
      <c r="AW51" s="22">
        <v>0</v>
      </c>
      <c r="AX51" s="22">
        <f t="shared" si="37"/>
        <v>0</v>
      </c>
      <c r="AY51" s="23" t="str">
        <f>IF(SUMPRODUCT($J$64:AX$64,$J51:AX51)&lt;0.5, "Pending", IF(AX51&lt;0.5, "Complete", "In Progress"))</f>
        <v>Pending</v>
      </c>
      <c r="AZ51" s="22">
        <v>0</v>
      </c>
      <c r="BA51" s="22" t="e">
        <f>MAX(#REF!-AZ51,0)</f>
        <v>#REF!</v>
      </c>
      <c r="BB51" s="23" t="e">
        <f>IF(SUMPRODUCT($J$64:BA$64,$J51:BA51)&lt;0.5, "Pending", IF(BA51&lt;0.5, "Complete", "In Progress"))</f>
        <v>#REF!</v>
      </c>
      <c r="BC51" s="22">
        <v>0</v>
      </c>
      <c r="BD51" s="22" t="e">
        <f t="shared" si="38"/>
        <v>#REF!</v>
      </c>
      <c r="BE51" s="23" t="e">
        <f>IF(SUMPRODUCT($J$64:BD$64,$J51:BD51)&lt;0.5, "Pending", IF(BD51&lt;0.5, "Complete", "In Progress"))</f>
        <v>#REF!</v>
      </c>
      <c r="BF51" s="22">
        <v>0</v>
      </c>
      <c r="BG51" s="22" t="e">
        <f t="shared" si="39"/>
        <v>#REF!</v>
      </c>
      <c r="BH51" s="23" t="e">
        <f>IF(SUMPRODUCT($J$64:BG$64,$J51:BG51)&lt;0.5, "Pending", IF(BG51&lt;0.5, "Complete", "In Progress"))</f>
        <v>#REF!</v>
      </c>
      <c r="BI51" s="22">
        <v>0</v>
      </c>
      <c r="BJ51" s="22" t="e">
        <f t="shared" si="40"/>
        <v>#REF!</v>
      </c>
      <c r="BK51" s="23" t="e">
        <f>IF(SUMPRODUCT($J$64:BJ$64,$J51:BJ51)&lt;0.5, "Pending", IF(BJ51&lt;0.5, "Complete", "In Progress"))</f>
        <v>#REF!</v>
      </c>
      <c r="BL51" s="22">
        <v>0</v>
      </c>
      <c r="BM51" s="22" t="e">
        <f t="shared" si="41"/>
        <v>#REF!</v>
      </c>
      <c r="BN51" s="23" t="e">
        <f>IF(SUMPRODUCT($J$64:BM$64,$J51:BM51)&lt;0.5, "Pending", IF(BM51&lt;0.5, "Complete", "In Progress"))</f>
        <v>#REF!</v>
      </c>
      <c r="BO51" s="22">
        <v>0</v>
      </c>
      <c r="BP51" s="22" t="e">
        <f t="shared" si="42"/>
        <v>#REF!</v>
      </c>
      <c r="BQ51" s="23" t="e">
        <f>IF(SUMPRODUCT($J$64:BP$64,$J51:BP51)&lt;0.5, "Pending", IF(BP51&lt;0.5, "Complete", "In Progress"))</f>
        <v>#REF!</v>
      </c>
      <c r="BR51" s="22">
        <v>0</v>
      </c>
      <c r="BS51" s="22" t="e">
        <f t="shared" si="43"/>
        <v>#REF!</v>
      </c>
      <c r="BT51" s="23" t="e">
        <f>IF(SUMPRODUCT($J$64:BS$64,$J51:BS51)&lt;0.5, "Pending", IF(BS51&lt;0.5, "Complete", "In Progress"))</f>
        <v>#REF!</v>
      </c>
      <c r="BU51" s="22">
        <v>0</v>
      </c>
      <c r="BV51" s="22" t="e">
        <f t="shared" si="44"/>
        <v>#REF!</v>
      </c>
      <c r="BW51" s="23" t="e">
        <f>IF(SUMPRODUCT($J$64:BV$64,$J51:BV51)&lt;0.5, "Pending", IF(BV51&lt;0.5, "Complete", "In Progress"))</f>
        <v>#REF!</v>
      </c>
      <c r="BX51" s="22">
        <v>0</v>
      </c>
      <c r="BY51" s="22" t="e">
        <f t="shared" si="45"/>
        <v>#REF!</v>
      </c>
      <c r="BZ51" s="23" t="e">
        <f>IF(SUMPRODUCT($J$64:BY$64,$J51:BY51)&lt;0.5, "Pending", IF(BY51&lt;0.5, "Complete", "In Progress"))</f>
        <v>#REF!</v>
      </c>
      <c r="CA51" s="22">
        <v>0</v>
      </c>
      <c r="CB51" s="22" t="e">
        <f t="shared" si="46"/>
        <v>#REF!</v>
      </c>
      <c r="CC51" s="23" t="e">
        <f>IF(SUMPRODUCT($J$64:CB$64,$J51:CB51)&lt;0.5, "Pending", IF(CB51&lt;0.5, "Complete", "In Progress"))</f>
        <v>#REF!</v>
      </c>
      <c r="CD51" s="24"/>
      <c r="CE51" s="25">
        <f>SUMPRODUCT($H$64:AY$64,$H51:AY51)</f>
        <v>0</v>
      </c>
    </row>
    <row r="52" spans="1:83" x14ac:dyDescent="0.25">
      <c r="A52" s="16"/>
      <c r="B52" s="16"/>
      <c r="C52" s="16"/>
      <c r="D52" s="17"/>
      <c r="E52" s="164"/>
      <c r="F52" s="18" t="s">
        <v>132</v>
      </c>
      <c r="G52" s="19" t="str">
        <f t="shared" ca="1" si="0"/>
        <v>Pending</v>
      </c>
      <c r="H52" s="20">
        <v>1</v>
      </c>
      <c r="I52" s="21">
        <v>0</v>
      </c>
      <c r="J52" s="22">
        <v>0</v>
      </c>
      <c r="K52" s="22">
        <f t="shared" si="24"/>
        <v>0</v>
      </c>
      <c r="L52" s="23" t="str">
        <f>IF(SUMPRODUCT($J$64:K$64,$J52:K52)&lt;0.5, "Pending", IF(K52&lt;0.5, "Complete", "In Progress"))</f>
        <v>Pending</v>
      </c>
      <c r="M52" s="22">
        <v>0</v>
      </c>
      <c r="N52" s="22">
        <f t="shared" si="25"/>
        <v>0</v>
      </c>
      <c r="O52" s="23" t="str">
        <f>IF(SUMPRODUCT($J$64:N$64,$J52:N52)&lt;0.5, "Pending", IF(N52&lt;0.5, "Complete", "In Progress"))</f>
        <v>Pending</v>
      </c>
      <c r="P52" s="22">
        <v>0</v>
      </c>
      <c r="Q52" s="22">
        <f t="shared" si="26"/>
        <v>0</v>
      </c>
      <c r="R52" s="23" t="str">
        <f>IF(SUMPRODUCT($J$64:Q$64,$J52:Q52)&lt;0.5, "Pending", IF(Q52&lt;0.5, "Complete", "In Progress"))</f>
        <v>Pending</v>
      </c>
      <c r="S52" s="22">
        <v>0</v>
      </c>
      <c r="T52" s="22">
        <f t="shared" si="27"/>
        <v>0</v>
      </c>
      <c r="U52" s="23" t="str">
        <f>IF(SUMPRODUCT($J$64:T$64,$J52:T52)&lt;0.5, "Pending", IF(T52&lt;0.5, "Complete", "In Progress"))</f>
        <v>Pending</v>
      </c>
      <c r="V52" s="22">
        <v>0</v>
      </c>
      <c r="W52" s="22">
        <f t="shared" si="28"/>
        <v>0</v>
      </c>
      <c r="X52" s="23" t="str">
        <f>IF(SUMPRODUCT($J$64:W$64,$J52:W52)&lt;0.5, "Pending", IF(W52&lt;0.5, "Complete", "In Progress"))</f>
        <v>Pending</v>
      </c>
      <c r="Y52" s="22">
        <v>0</v>
      </c>
      <c r="Z52" s="22">
        <f t="shared" si="29"/>
        <v>0</v>
      </c>
      <c r="AA52" s="23" t="str">
        <f>IF(SUMPRODUCT($J$64:Z$64,$J52:Z52)&lt;0.5, "Pending", IF(Z52&lt;0.5, "Complete", "In Progress"))</f>
        <v>Pending</v>
      </c>
      <c r="AB52" s="22">
        <v>0</v>
      </c>
      <c r="AC52" s="22">
        <f t="shared" si="30"/>
        <v>0</v>
      </c>
      <c r="AD52" s="23" t="str">
        <f>IF(SUMPRODUCT($J$64:AC$64,$J52:AC52)&lt;0.5, "Pending", IF(AC52&lt;0.5, "Complete", "In Progress"))</f>
        <v>Pending</v>
      </c>
      <c r="AE52" s="22">
        <v>0</v>
      </c>
      <c r="AF52" s="22">
        <f t="shared" si="31"/>
        <v>0</v>
      </c>
      <c r="AG52" s="23" t="str">
        <f>IF(SUMPRODUCT($J$64:AF$64,$J52:AF52)&lt;0.5, "Pending", IF(AF52&lt;0.5, "Complete", "In Progress"))</f>
        <v>Pending</v>
      </c>
      <c r="AH52" s="22">
        <v>0</v>
      </c>
      <c r="AI52" s="22">
        <f t="shared" si="32"/>
        <v>0</v>
      </c>
      <c r="AJ52" s="23" t="str">
        <f>IF(SUMPRODUCT($J$64:AI$64,$J52:AI52)&lt;0.5, "Pending", IF(AI52&lt;0.5, "Complete", "In Progress"))</f>
        <v>Pending</v>
      </c>
      <c r="AK52" s="22">
        <v>0</v>
      </c>
      <c r="AL52" s="22">
        <f t="shared" si="33"/>
        <v>0</v>
      </c>
      <c r="AM52" s="23" t="str">
        <f>IF(SUMPRODUCT($J$64:AL$64,$J52:AL52)&lt;0.5, "Pending", IF(AL52&lt;0.5, "Complete", "In Progress"))</f>
        <v>Pending</v>
      </c>
      <c r="AN52" s="22">
        <v>0</v>
      </c>
      <c r="AO52" s="22">
        <f t="shared" si="34"/>
        <v>0</v>
      </c>
      <c r="AP52" s="23" t="str">
        <f>IF(SUMPRODUCT($J$64:AO$64,$J52:AO52)&lt;0.5, "Pending", IF(AO52&lt;0.5, "Complete", "In Progress"))</f>
        <v>Pending</v>
      </c>
      <c r="AQ52" s="22">
        <v>0</v>
      </c>
      <c r="AR52" s="22">
        <f t="shared" si="35"/>
        <v>0</v>
      </c>
      <c r="AS52" s="23" t="str">
        <f>IF(SUMPRODUCT($J$64:AR$64,$J52:AR52)&lt;0.5, "Pending", IF(AR52&lt;0.5, "Complete", "In Progress"))</f>
        <v>Pending</v>
      </c>
      <c r="AT52" s="22">
        <v>0</v>
      </c>
      <c r="AU52" s="22">
        <f t="shared" si="36"/>
        <v>0</v>
      </c>
      <c r="AV52" s="23" t="str">
        <f>IF(SUMPRODUCT($J$64:AU$64,$J52:AU52)&lt;0.5, "Pending", IF(AU52&lt;0.5, "Complete", "In Progress"))</f>
        <v>Pending</v>
      </c>
      <c r="AW52" s="22">
        <v>0</v>
      </c>
      <c r="AX52" s="22">
        <f t="shared" si="37"/>
        <v>0</v>
      </c>
      <c r="AY52" s="23" t="str">
        <f>IF(SUMPRODUCT($J$64:AX$64,$J52:AX52)&lt;0.5, "Pending", IF(AX52&lt;0.5, "Complete", "In Progress"))</f>
        <v>Pending</v>
      </c>
      <c r="AZ52" s="22">
        <v>0</v>
      </c>
      <c r="BA52" s="22" t="e">
        <f>MAX(#REF!-AZ52,0)</f>
        <v>#REF!</v>
      </c>
      <c r="BB52" s="23" t="e">
        <f>IF(SUMPRODUCT($J$64:BA$64,$J52:BA52)&lt;0.5, "Pending", IF(BA52&lt;0.5, "Complete", "In Progress"))</f>
        <v>#REF!</v>
      </c>
      <c r="BC52" s="22">
        <v>0</v>
      </c>
      <c r="BD52" s="22" t="e">
        <f t="shared" si="38"/>
        <v>#REF!</v>
      </c>
      <c r="BE52" s="23" t="e">
        <f>IF(SUMPRODUCT($J$64:BD$64,$J52:BD52)&lt;0.5, "Pending", IF(BD52&lt;0.5, "Complete", "In Progress"))</f>
        <v>#REF!</v>
      </c>
      <c r="BF52" s="22">
        <v>0</v>
      </c>
      <c r="BG52" s="22" t="e">
        <f t="shared" si="39"/>
        <v>#REF!</v>
      </c>
      <c r="BH52" s="23" t="e">
        <f>IF(SUMPRODUCT($J$64:BG$64,$J52:BG52)&lt;0.5, "Pending", IF(BG52&lt;0.5, "Complete", "In Progress"))</f>
        <v>#REF!</v>
      </c>
      <c r="BI52" s="22">
        <v>0</v>
      </c>
      <c r="BJ52" s="22" t="e">
        <f t="shared" si="40"/>
        <v>#REF!</v>
      </c>
      <c r="BK52" s="23" t="e">
        <f>IF(SUMPRODUCT($J$64:BJ$64,$J52:BJ52)&lt;0.5, "Pending", IF(BJ52&lt;0.5, "Complete", "In Progress"))</f>
        <v>#REF!</v>
      </c>
      <c r="BL52" s="22">
        <v>0</v>
      </c>
      <c r="BM52" s="22" t="e">
        <f t="shared" si="41"/>
        <v>#REF!</v>
      </c>
      <c r="BN52" s="23" t="e">
        <f>IF(SUMPRODUCT($J$64:BM$64,$J52:BM52)&lt;0.5, "Pending", IF(BM52&lt;0.5, "Complete", "In Progress"))</f>
        <v>#REF!</v>
      </c>
      <c r="BO52" s="22">
        <v>0</v>
      </c>
      <c r="BP52" s="22" t="e">
        <f t="shared" si="42"/>
        <v>#REF!</v>
      </c>
      <c r="BQ52" s="23" t="e">
        <f>IF(SUMPRODUCT($J$64:BP$64,$J52:BP52)&lt;0.5, "Pending", IF(BP52&lt;0.5, "Complete", "In Progress"))</f>
        <v>#REF!</v>
      </c>
      <c r="BR52" s="22">
        <v>0</v>
      </c>
      <c r="BS52" s="22" t="e">
        <f t="shared" si="43"/>
        <v>#REF!</v>
      </c>
      <c r="BT52" s="23" t="e">
        <f>IF(SUMPRODUCT($J$64:BS$64,$J52:BS52)&lt;0.5, "Pending", IF(BS52&lt;0.5, "Complete", "In Progress"))</f>
        <v>#REF!</v>
      </c>
      <c r="BU52" s="22">
        <v>0</v>
      </c>
      <c r="BV52" s="22" t="e">
        <f t="shared" si="44"/>
        <v>#REF!</v>
      </c>
      <c r="BW52" s="23" t="e">
        <f>IF(SUMPRODUCT($J$64:BV$64,$J52:BV52)&lt;0.5, "Pending", IF(BV52&lt;0.5, "Complete", "In Progress"))</f>
        <v>#REF!</v>
      </c>
      <c r="BX52" s="22">
        <v>0</v>
      </c>
      <c r="BY52" s="22" t="e">
        <f t="shared" si="45"/>
        <v>#REF!</v>
      </c>
      <c r="BZ52" s="23" t="e">
        <f>IF(SUMPRODUCT($J$64:BY$64,$J52:BY52)&lt;0.5, "Pending", IF(BY52&lt;0.5, "Complete", "In Progress"))</f>
        <v>#REF!</v>
      </c>
      <c r="CA52" s="22">
        <v>0</v>
      </c>
      <c r="CB52" s="22" t="e">
        <f t="shared" si="46"/>
        <v>#REF!</v>
      </c>
      <c r="CC52" s="23" t="e">
        <f>IF(SUMPRODUCT($J$64:CB$64,$J52:CB52)&lt;0.5, "Pending", IF(CB52&lt;0.5, "Complete", "In Progress"))</f>
        <v>#REF!</v>
      </c>
      <c r="CD52" s="24"/>
      <c r="CE52" s="25">
        <f>SUMPRODUCT($H$64:AY$64,$H52:AY52)</f>
        <v>0</v>
      </c>
    </row>
    <row r="53" spans="1:83" x14ac:dyDescent="0.25">
      <c r="A53" s="16"/>
      <c r="B53" s="16"/>
      <c r="C53" s="16"/>
      <c r="D53" s="17"/>
      <c r="E53" s="164"/>
      <c r="F53" s="18" t="s">
        <v>132</v>
      </c>
      <c r="G53" s="19" t="str">
        <f t="shared" ca="1" si="0"/>
        <v>Pending</v>
      </c>
      <c r="H53" s="20">
        <v>1</v>
      </c>
      <c r="I53" s="21">
        <v>0</v>
      </c>
      <c r="J53" s="22">
        <v>0</v>
      </c>
      <c r="K53" s="22">
        <f t="shared" si="24"/>
        <v>0</v>
      </c>
      <c r="L53" s="23" t="str">
        <f>IF(SUMPRODUCT($J$64:K$64,$J53:K53)&lt;0.5, "Pending", IF(K53&lt;0.5, "Complete", "In Progress"))</f>
        <v>Pending</v>
      </c>
      <c r="M53" s="22">
        <v>0</v>
      </c>
      <c r="N53" s="22">
        <f t="shared" si="25"/>
        <v>0</v>
      </c>
      <c r="O53" s="23" t="str">
        <f>IF(SUMPRODUCT($J$64:N$64,$J53:N53)&lt;0.5, "Pending", IF(N53&lt;0.5, "Complete", "In Progress"))</f>
        <v>Pending</v>
      </c>
      <c r="P53" s="22">
        <v>0</v>
      </c>
      <c r="Q53" s="22">
        <f t="shared" si="26"/>
        <v>0</v>
      </c>
      <c r="R53" s="23" t="str">
        <f>IF(SUMPRODUCT($J$64:Q$64,$J53:Q53)&lt;0.5, "Pending", IF(Q53&lt;0.5, "Complete", "In Progress"))</f>
        <v>Pending</v>
      </c>
      <c r="S53" s="22">
        <v>0</v>
      </c>
      <c r="T53" s="22">
        <f t="shared" si="27"/>
        <v>0</v>
      </c>
      <c r="U53" s="23" t="str">
        <f>IF(SUMPRODUCT($J$64:T$64,$J53:T53)&lt;0.5, "Pending", IF(T53&lt;0.5, "Complete", "In Progress"))</f>
        <v>Pending</v>
      </c>
      <c r="V53" s="22">
        <v>0</v>
      </c>
      <c r="W53" s="22">
        <f t="shared" si="28"/>
        <v>0</v>
      </c>
      <c r="X53" s="23" t="str">
        <f>IF(SUMPRODUCT($J$64:W$64,$J53:W53)&lt;0.5, "Pending", IF(W53&lt;0.5, "Complete", "In Progress"))</f>
        <v>Pending</v>
      </c>
      <c r="Y53" s="22">
        <v>0</v>
      </c>
      <c r="Z53" s="22">
        <f t="shared" si="29"/>
        <v>0</v>
      </c>
      <c r="AA53" s="23" t="str">
        <f>IF(SUMPRODUCT($J$64:Z$64,$J53:Z53)&lt;0.5, "Pending", IF(Z53&lt;0.5, "Complete", "In Progress"))</f>
        <v>Pending</v>
      </c>
      <c r="AB53" s="22">
        <v>0</v>
      </c>
      <c r="AC53" s="22">
        <f t="shared" si="30"/>
        <v>0</v>
      </c>
      <c r="AD53" s="23" t="str">
        <f>IF(SUMPRODUCT($J$64:AC$64,$J53:AC53)&lt;0.5, "Pending", IF(AC53&lt;0.5, "Complete", "In Progress"))</f>
        <v>Pending</v>
      </c>
      <c r="AE53" s="22">
        <v>0</v>
      </c>
      <c r="AF53" s="22">
        <f t="shared" si="31"/>
        <v>0</v>
      </c>
      <c r="AG53" s="23" t="str">
        <f>IF(SUMPRODUCT($J$64:AF$64,$J53:AF53)&lt;0.5, "Pending", IF(AF53&lt;0.5, "Complete", "In Progress"))</f>
        <v>Pending</v>
      </c>
      <c r="AH53" s="22">
        <v>0</v>
      </c>
      <c r="AI53" s="22">
        <f t="shared" si="32"/>
        <v>0</v>
      </c>
      <c r="AJ53" s="23" t="str">
        <f>IF(SUMPRODUCT($J$64:AI$64,$J53:AI53)&lt;0.5, "Pending", IF(AI53&lt;0.5, "Complete", "In Progress"))</f>
        <v>Pending</v>
      </c>
      <c r="AK53" s="22">
        <v>0</v>
      </c>
      <c r="AL53" s="22">
        <f t="shared" si="33"/>
        <v>0</v>
      </c>
      <c r="AM53" s="23" t="str">
        <f>IF(SUMPRODUCT($J$64:AL$64,$J53:AL53)&lt;0.5, "Pending", IF(AL53&lt;0.5, "Complete", "In Progress"))</f>
        <v>Pending</v>
      </c>
      <c r="AN53" s="22">
        <v>0</v>
      </c>
      <c r="AO53" s="22">
        <f t="shared" si="34"/>
        <v>0</v>
      </c>
      <c r="AP53" s="23" t="str">
        <f>IF(SUMPRODUCT($J$64:AO$64,$J53:AO53)&lt;0.5, "Pending", IF(AO53&lt;0.5, "Complete", "In Progress"))</f>
        <v>Pending</v>
      </c>
      <c r="AQ53" s="22">
        <v>0</v>
      </c>
      <c r="AR53" s="22">
        <f t="shared" si="35"/>
        <v>0</v>
      </c>
      <c r="AS53" s="23" t="str">
        <f>IF(SUMPRODUCT($J$64:AR$64,$J53:AR53)&lt;0.5, "Pending", IF(AR53&lt;0.5, "Complete", "In Progress"))</f>
        <v>Pending</v>
      </c>
      <c r="AT53" s="22">
        <v>0</v>
      </c>
      <c r="AU53" s="22">
        <f t="shared" si="36"/>
        <v>0</v>
      </c>
      <c r="AV53" s="23" t="str">
        <f>IF(SUMPRODUCT($J$64:AU$64,$J53:AU53)&lt;0.5, "Pending", IF(AU53&lt;0.5, "Complete", "In Progress"))</f>
        <v>Pending</v>
      </c>
      <c r="AW53" s="22">
        <v>0</v>
      </c>
      <c r="AX53" s="22">
        <f t="shared" si="37"/>
        <v>0</v>
      </c>
      <c r="AY53" s="23" t="str">
        <f>IF(SUMPRODUCT($J$64:AX$64,$J53:AX53)&lt;0.5, "Pending", IF(AX53&lt;0.5, "Complete", "In Progress"))</f>
        <v>Pending</v>
      </c>
      <c r="AZ53" s="22">
        <v>0</v>
      </c>
      <c r="BA53" s="22" t="e">
        <f>MAX(#REF!-AZ53,0)</f>
        <v>#REF!</v>
      </c>
      <c r="BB53" s="23" t="e">
        <f>IF(SUMPRODUCT($J$64:BA$64,$J53:BA53)&lt;0.5, "Pending", IF(BA53&lt;0.5, "Complete", "In Progress"))</f>
        <v>#REF!</v>
      </c>
      <c r="BC53" s="22">
        <v>0</v>
      </c>
      <c r="BD53" s="22" t="e">
        <f t="shared" si="38"/>
        <v>#REF!</v>
      </c>
      <c r="BE53" s="23" t="e">
        <f>IF(SUMPRODUCT($J$64:BD$64,$J53:BD53)&lt;0.5, "Pending", IF(BD53&lt;0.5, "Complete", "In Progress"))</f>
        <v>#REF!</v>
      </c>
      <c r="BF53" s="22">
        <v>0</v>
      </c>
      <c r="BG53" s="22" t="e">
        <f t="shared" si="39"/>
        <v>#REF!</v>
      </c>
      <c r="BH53" s="23" t="e">
        <f>IF(SUMPRODUCT($J$64:BG$64,$J53:BG53)&lt;0.5, "Pending", IF(BG53&lt;0.5, "Complete", "In Progress"))</f>
        <v>#REF!</v>
      </c>
      <c r="BI53" s="22">
        <v>0</v>
      </c>
      <c r="BJ53" s="22" t="e">
        <f t="shared" si="40"/>
        <v>#REF!</v>
      </c>
      <c r="BK53" s="23" t="e">
        <f>IF(SUMPRODUCT($J$64:BJ$64,$J53:BJ53)&lt;0.5, "Pending", IF(BJ53&lt;0.5, "Complete", "In Progress"))</f>
        <v>#REF!</v>
      </c>
      <c r="BL53" s="22">
        <v>0</v>
      </c>
      <c r="BM53" s="22" t="e">
        <f t="shared" si="41"/>
        <v>#REF!</v>
      </c>
      <c r="BN53" s="23" t="e">
        <f>IF(SUMPRODUCT($J$64:BM$64,$J53:BM53)&lt;0.5, "Pending", IF(BM53&lt;0.5, "Complete", "In Progress"))</f>
        <v>#REF!</v>
      </c>
      <c r="BO53" s="22">
        <v>0</v>
      </c>
      <c r="BP53" s="22" t="e">
        <f t="shared" si="42"/>
        <v>#REF!</v>
      </c>
      <c r="BQ53" s="23" t="e">
        <f>IF(SUMPRODUCT($J$64:BP$64,$J53:BP53)&lt;0.5, "Pending", IF(BP53&lt;0.5, "Complete", "In Progress"))</f>
        <v>#REF!</v>
      </c>
      <c r="BR53" s="22">
        <v>0</v>
      </c>
      <c r="BS53" s="22" t="e">
        <f t="shared" si="43"/>
        <v>#REF!</v>
      </c>
      <c r="BT53" s="23" t="e">
        <f>IF(SUMPRODUCT($J$64:BS$64,$J53:BS53)&lt;0.5, "Pending", IF(BS53&lt;0.5, "Complete", "In Progress"))</f>
        <v>#REF!</v>
      </c>
      <c r="BU53" s="22">
        <v>0</v>
      </c>
      <c r="BV53" s="22" t="e">
        <f t="shared" si="44"/>
        <v>#REF!</v>
      </c>
      <c r="BW53" s="23" t="e">
        <f>IF(SUMPRODUCT($J$64:BV$64,$J53:BV53)&lt;0.5, "Pending", IF(BV53&lt;0.5, "Complete", "In Progress"))</f>
        <v>#REF!</v>
      </c>
      <c r="BX53" s="22">
        <v>0</v>
      </c>
      <c r="BY53" s="22" t="e">
        <f t="shared" si="45"/>
        <v>#REF!</v>
      </c>
      <c r="BZ53" s="23" t="e">
        <f>IF(SUMPRODUCT($J$64:BY$64,$J53:BY53)&lt;0.5, "Pending", IF(BY53&lt;0.5, "Complete", "In Progress"))</f>
        <v>#REF!</v>
      </c>
      <c r="CA53" s="22">
        <v>0</v>
      </c>
      <c r="CB53" s="22" t="e">
        <f t="shared" si="46"/>
        <v>#REF!</v>
      </c>
      <c r="CC53" s="23" t="e">
        <f>IF(SUMPRODUCT($J$64:CB$64,$J53:CB53)&lt;0.5, "Pending", IF(CB53&lt;0.5, "Complete", "In Progress"))</f>
        <v>#REF!</v>
      </c>
      <c r="CD53" s="24"/>
      <c r="CE53" s="25">
        <f>SUMPRODUCT($H$64:AY$64,$H53:AY53)</f>
        <v>0</v>
      </c>
    </row>
    <row r="54" spans="1:83" x14ac:dyDescent="0.25">
      <c r="A54" s="16"/>
      <c r="B54" s="16"/>
      <c r="C54" s="16"/>
      <c r="D54" s="17"/>
      <c r="E54" s="164"/>
      <c r="F54" s="18" t="s">
        <v>132</v>
      </c>
      <c r="G54" s="19" t="str">
        <f t="shared" ca="1" si="0"/>
        <v>Pending</v>
      </c>
      <c r="H54" s="20">
        <v>1</v>
      </c>
      <c r="I54" s="21">
        <v>0</v>
      </c>
      <c r="J54" s="22">
        <v>0</v>
      </c>
      <c r="K54" s="22">
        <f t="shared" si="24"/>
        <v>0</v>
      </c>
      <c r="L54" s="23" t="str">
        <f>IF(SUMPRODUCT($J$64:K$64,$J54:K54)&lt;0.5, "Pending", IF(K54&lt;0.5, "Complete", "In Progress"))</f>
        <v>Pending</v>
      </c>
      <c r="M54" s="22">
        <v>0</v>
      </c>
      <c r="N54" s="22">
        <f t="shared" si="25"/>
        <v>0</v>
      </c>
      <c r="O54" s="23" t="str">
        <f>IF(SUMPRODUCT($J$64:N$64,$J54:N54)&lt;0.5, "Pending", IF(N54&lt;0.5, "Complete", "In Progress"))</f>
        <v>Pending</v>
      </c>
      <c r="P54" s="22">
        <v>0</v>
      </c>
      <c r="Q54" s="22">
        <f t="shared" si="26"/>
        <v>0</v>
      </c>
      <c r="R54" s="23" t="str">
        <f>IF(SUMPRODUCT($J$64:Q$64,$J54:Q54)&lt;0.5, "Pending", IF(Q54&lt;0.5, "Complete", "In Progress"))</f>
        <v>Pending</v>
      </c>
      <c r="S54" s="22">
        <v>0</v>
      </c>
      <c r="T54" s="22">
        <f t="shared" si="27"/>
        <v>0</v>
      </c>
      <c r="U54" s="23" t="str">
        <f>IF(SUMPRODUCT($J$64:T$64,$J54:T54)&lt;0.5, "Pending", IF(T54&lt;0.5, "Complete", "In Progress"))</f>
        <v>Pending</v>
      </c>
      <c r="V54" s="22">
        <v>0</v>
      </c>
      <c r="W54" s="22">
        <f t="shared" si="28"/>
        <v>0</v>
      </c>
      <c r="X54" s="23" t="str">
        <f>IF(SUMPRODUCT($J$64:W$64,$J54:W54)&lt;0.5, "Pending", IF(W54&lt;0.5, "Complete", "In Progress"))</f>
        <v>Pending</v>
      </c>
      <c r="Y54" s="22">
        <v>0</v>
      </c>
      <c r="Z54" s="22">
        <f t="shared" si="29"/>
        <v>0</v>
      </c>
      <c r="AA54" s="23" t="str">
        <f>IF(SUMPRODUCT($J$64:Z$64,$J54:Z54)&lt;0.5, "Pending", IF(Z54&lt;0.5, "Complete", "In Progress"))</f>
        <v>Pending</v>
      </c>
      <c r="AB54" s="22">
        <v>0</v>
      </c>
      <c r="AC54" s="22">
        <f t="shared" si="30"/>
        <v>0</v>
      </c>
      <c r="AD54" s="23" t="str">
        <f>IF(SUMPRODUCT($J$64:AC$64,$J54:AC54)&lt;0.5, "Pending", IF(AC54&lt;0.5, "Complete", "In Progress"))</f>
        <v>Pending</v>
      </c>
      <c r="AE54" s="22">
        <v>0</v>
      </c>
      <c r="AF54" s="22">
        <f t="shared" si="31"/>
        <v>0</v>
      </c>
      <c r="AG54" s="23" t="str">
        <f>IF(SUMPRODUCT($J$64:AF$64,$J54:AF54)&lt;0.5, "Pending", IF(AF54&lt;0.5, "Complete", "In Progress"))</f>
        <v>Pending</v>
      </c>
      <c r="AH54" s="22">
        <v>0</v>
      </c>
      <c r="AI54" s="22">
        <f t="shared" si="32"/>
        <v>0</v>
      </c>
      <c r="AJ54" s="23" t="str">
        <f>IF(SUMPRODUCT($J$64:AI$64,$J54:AI54)&lt;0.5, "Pending", IF(AI54&lt;0.5, "Complete", "In Progress"))</f>
        <v>Pending</v>
      </c>
      <c r="AK54" s="22">
        <v>0</v>
      </c>
      <c r="AL54" s="22">
        <f t="shared" si="33"/>
        <v>0</v>
      </c>
      <c r="AM54" s="23" t="str">
        <f>IF(SUMPRODUCT($J$64:AL$64,$J54:AL54)&lt;0.5, "Pending", IF(AL54&lt;0.5, "Complete", "In Progress"))</f>
        <v>Pending</v>
      </c>
      <c r="AN54" s="22">
        <v>0</v>
      </c>
      <c r="AO54" s="22">
        <f t="shared" si="34"/>
        <v>0</v>
      </c>
      <c r="AP54" s="23" t="str">
        <f>IF(SUMPRODUCT($J$64:AO$64,$J54:AO54)&lt;0.5, "Pending", IF(AO54&lt;0.5, "Complete", "In Progress"))</f>
        <v>Pending</v>
      </c>
      <c r="AQ54" s="22">
        <v>0</v>
      </c>
      <c r="AR54" s="22">
        <f t="shared" si="35"/>
        <v>0</v>
      </c>
      <c r="AS54" s="23" t="str">
        <f>IF(SUMPRODUCT($J$64:AR$64,$J54:AR54)&lt;0.5, "Pending", IF(AR54&lt;0.5, "Complete", "In Progress"))</f>
        <v>Pending</v>
      </c>
      <c r="AT54" s="22">
        <v>0</v>
      </c>
      <c r="AU54" s="22">
        <f t="shared" si="36"/>
        <v>0</v>
      </c>
      <c r="AV54" s="23" t="str">
        <f>IF(SUMPRODUCT($J$64:AU$64,$J54:AU54)&lt;0.5, "Pending", IF(AU54&lt;0.5, "Complete", "In Progress"))</f>
        <v>Pending</v>
      </c>
      <c r="AW54" s="22">
        <v>0</v>
      </c>
      <c r="AX54" s="22">
        <f t="shared" si="37"/>
        <v>0</v>
      </c>
      <c r="AY54" s="23" t="str">
        <f>IF(SUMPRODUCT($J$64:AX$64,$J54:AX54)&lt;0.5, "Pending", IF(AX54&lt;0.5, "Complete", "In Progress"))</f>
        <v>Pending</v>
      </c>
      <c r="AZ54" s="22">
        <v>0</v>
      </c>
      <c r="BA54" s="22" t="e">
        <f>MAX(#REF!-AZ54,0)</f>
        <v>#REF!</v>
      </c>
      <c r="BB54" s="23" t="e">
        <f>IF(SUMPRODUCT($J$64:BA$64,$J54:BA54)&lt;0.5, "Pending", IF(BA54&lt;0.5, "Complete", "In Progress"))</f>
        <v>#REF!</v>
      </c>
      <c r="BC54" s="22">
        <v>0</v>
      </c>
      <c r="BD54" s="22" t="e">
        <f t="shared" si="38"/>
        <v>#REF!</v>
      </c>
      <c r="BE54" s="23" t="e">
        <f>IF(SUMPRODUCT($J$64:BD$64,$J54:BD54)&lt;0.5, "Pending", IF(BD54&lt;0.5, "Complete", "In Progress"))</f>
        <v>#REF!</v>
      </c>
      <c r="BF54" s="22">
        <v>0</v>
      </c>
      <c r="BG54" s="22" t="e">
        <f t="shared" si="39"/>
        <v>#REF!</v>
      </c>
      <c r="BH54" s="23" t="e">
        <f>IF(SUMPRODUCT($J$64:BG$64,$J54:BG54)&lt;0.5, "Pending", IF(BG54&lt;0.5, "Complete", "In Progress"))</f>
        <v>#REF!</v>
      </c>
      <c r="BI54" s="22">
        <v>0</v>
      </c>
      <c r="BJ54" s="22" t="e">
        <f t="shared" si="40"/>
        <v>#REF!</v>
      </c>
      <c r="BK54" s="23" t="e">
        <f>IF(SUMPRODUCT($J$64:BJ$64,$J54:BJ54)&lt;0.5, "Pending", IF(BJ54&lt;0.5, "Complete", "In Progress"))</f>
        <v>#REF!</v>
      </c>
      <c r="BL54" s="22">
        <v>0</v>
      </c>
      <c r="BM54" s="22" t="e">
        <f t="shared" si="41"/>
        <v>#REF!</v>
      </c>
      <c r="BN54" s="23" t="e">
        <f>IF(SUMPRODUCT($J$64:BM$64,$J54:BM54)&lt;0.5, "Pending", IF(BM54&lt;0.5, "Complete", "In Progress"))</f>
        <v>#REF!</v>
      </c>
      <c r="BO54" s="22">
        <v>0</v>
      </c>
      <c r="BP54" s="22" t="e">
        <f t="shared" si="42"/>
        <v>#REF!</v>
      </c>
      <c r="BQ54" s="23" t="e">
        <f>IF(SUMPRODUCT($J$64:BP$64,$J54:BP54)&lt;0.5, "Pending", IF(BP54&lt;0.5, "Complete", "In Progress"))</f>
        <v>#REF!</v>
      </c>
      <c r="BR54" s="22">
        <v>0</v>
      </c>
      <c r="BS54" s="22" t="e">
        <f t="shared" si="43"/>
        <v>#REF!</v>
      </c>
      <c r="BT54" s="23" t="e">
        <f>IF(SUMPRODUCT($J$64:BS$64,$J54:BS54)&lt;0.5, "Pending", IF(BS54&lt;0.5, "Complete", "In Progress"))</f>
        <v>#REF!</v>
      </c>
      <c r="BU54" s="22">
        <v>0</v>
      </c>
      <c r="BV54" s="22" t="e">
        <f t="shared" si="44"/>
        <v>#REF!</v>
      </c>
      <c r="BW54" s="23" t="e">
        <f>IF(SUMPRODUCT($J$64:BV$64,$J54:BV54)&lt;0.5, "Pending", IF(BV54&lt;0.5, "Complete", "In Progress"))</f>
        <v>#REF!</v>
      </c>
      <c r="BX54" s="22">
        <v>0</v>
      </c>
      <c r="BY54" s="22" t="e">
        <f t="shared" si="45"/>
        <v>#REF!</v>
      </c>
      <c r="BZ54" s="23" t="e">
        <f>IF(SUMPRODUCT($J$64:BY$64,$J54:BY54)&lt;0.5, "Pending", IF(BY54&lt;0.5, "Complete", "In Progress"))</f>
        <v>#REF!</v>
      </c>
      <c r="CA54" s="22">
        <v>0</v>
      </c>
      <c r="CB54" s="22" t="e">
        <f t="shared" si="46"/>
        <v>#REF!</v>
      </c>
      <c r="CC54" s="23" t="e">
        <f>IF(SUMPRODUCT($J$64:CB$64,$J54:CB54)&lt;0.5, "Pending", IF(CB54&lt;0.5, "Complete", "In Progress"))</f>
        <v>#REF!</v>
      </c>
      <c r="CD54" s="24"/>
      <c r="CE54" s="25">
        <f>SUMPRODUCT($H$64:AY$64,$H54:AY54)</f>
        <v>0</v>
      </c>
    </row>
    <row r="55" spans="1:83" x14ac:dyDescent="0.25">
      <c r="A55" s="16"/>
      <c r="B55" s="16"/>
      <c r="C55" s="16"/>
      <c r="D55" s="17"/>
      <c r="E55" s="164"/>
      <c r="F55" s="18" t="s">
        <v>132</v>
      </c>
      <c r="G55" s="19" t="str">
        <f t="shared" ca="1" si="0"/>
        <v>Pending</v>
      </c>
      <c r="H55" s="20">
        <v>1</v>
      </c>
      <c r="I55" s="21">
        <v>0</v>
      </c>
      <c r="J55" s="22">
        <v>0</v>
      </c>
      <c r="K55" s="22">
        <f t="shared" si="24"/>
        <v>0</v>
      </c>
      <c r="L55" s="23" t="str">
        <f>IF(SUMPRODUCT($J$64:K$64,$J55:K55)&lt;0.5, "Pending", IF(K55&lt;0.5, "Complete", "In Progress"))</f>
        <v>Pending</v>
      </c>
      <c r="M55" s="22">
        <v>0</v>
      </c>
      <c r="N55" s="22">
        <f t="shared" si="25"/>
        <v>0</v>
      </c>
      <c r="O55" s="23" t="str">
        <f>IF(SUMPRODUCT($J$64:N$64,$J55:N55)&lt;0.5, "Pending", IF(N55&lt;0.5, "Complete", "In Progress"))</f>
        <v>Pending</v>
      </c>
      <c r="P55" s="22">
        <v>0</v>
      </c>
      <c r="Q55" s="22">
        <f t="shared" si="26"/>
        <v>0</v>
      </c>
      <c r="R55" s="23" t="str">
        <f>IF(SUMPRODUCT($J$64:Q$64,$J55:Q55)&lt;0.5, "Pending", IF(Q55&lt;0.5, "Complete", "In Progress"))</f>
        <v>Pending</v>
      </c>
      <c r="S55" s="22">
        <v>0</v>
      </c>
      <c r="T55" s="22">
        <f t="shared" si="27"/>
        <v>0</v>
      </c>
      <c r="U55" s="23" t="str">
        <f>IF(SUMPRODUCT($J$64:T$64,$J55:T55)&lt;0.5, "Pending", IF(T55&lt;0.5, "Complete", "In Progress"))</f>
        <v>Pending</v>
      </c>
      <c r="V55" s="22">
        <v>0</v>
      </c>
      <c r="W55" s="22">
        <f t="shared" si="28"/>
        <v>0</v>
      </c>
      <c r="X55" s="23" t="str">
        <f>IF(SUMPRODUCT($J$64:W$64,$J55:W55)&lt;0.5, "Pending", IF(W55&lt;0.5, "Complete", "In Progress"))</f>
        <v>Pending</v>
      </c>
      <c r="Y55" s="22">
        <v>0</v>
      </c>
      <c r="Z55" s="22">
        <f t="shared" si="29"/>
        <v>0</v>
      </c>
      <c r="AA55" s="23" t="str">
        <f>IF(SUMPRODUCT($J$64:Z$64,$J55:Z55)&lt;0.5, "Pending", IF(Z55&lt;0.5, "Complete", "In Progress"))</f>
        <v>Pending</v>
      </c>
      <c r="AB55" s="22">
        <v>0</v>
      </c>
      <c r="AC55" s="22">
        <f t="shared" si="30"/>
        <v>0</v>
      </c>
      <c r="AD55" s="23" t="str">
        <f>IF(SUMPRODUCT($J$64:AC$64,$J55:AC55)&lt;0.5, "Pending", IF(AC55&lt;0.5, "Complete", "In Progress"))</f>
        <v>Pending</v>
      </c>
      <c r="AE55" s="22">
        <v>0</v>
      </c>
      <c r="AF55" s="22">
        <f t="shared" si="31"/>
        <v>0</v>
      </c>
      <c r="AG55" s="23" t="str">
        <f>IF(SUMPRODUCT($J$64:AF$64,$J55:AF55)&lt;0.5, "Pending", IF(AF55&lt;0.5, "Complete", "In Progress"))</f>
        <v>Pending</v>
      </c>
      <c r="AH55" s="22">
        <v>0</v>
      </c>
      <c r="AI55" s="22">
        <f t="shared" si="32"/>
        <v>0</v>
      </c>
      <c r="AJ55" s="23" t="str">
        <f>IF(SUMPRODUCT($J$64:AI$64,$J55:AI55)&lt;0.5, "Pending", IF(AI55&lt;0.5, "Complete", "In Progress"))</f>
        <v>Pending</v>
      </c>
      <c r="AK55" s="22">
        <v>0</v>
      </c>
      <c r="AL55" s="22">
        <f t="shared" si="33"/>
        <v>0</v>
      </c>
      <c r="AM55" s="23" t="str">
        <f>IF(SUMPRODUCT($J$64:AL$64,$J55:AL55)&lt;0.5, "Pending", IF(AL55&lt;0.5, "Complete", "In Progress"))</f>
        <v>Pending</v>
      </c>
      <c r="AN55" s="22">
        <v>0</v>
      </c>
      <c r="AO55" s="22">
        <f t="shared" si="34"/>
        <v>0</v>
      </c>
      <c r="AP55" s="23" t="str">
        <f>IF(SUMPRODUCT($J$64:AO$64,$J55:AO55)&lt;0.5, "Pending", IF(AO55&lt;0.5, "Complete", "In Progress"))</f>
        <v>Pending</v>
      </c>
      <c r="AQ55" s="22">
        <v>0</v>
      </c>
      <c r="AR55" s="22">
        <f t="shared" si="35"/>
        <v>0</v>
      </c>
      <c r="AS55" s="23" t="str">
        <f>IF(SUMPRODUCT($J$64:AR$64,$J55:AR55)&lt;0.5, "Pending", IF(AR55&lt;0.5, "Complete", "In Progress"))</f>
        <v>Pending</v>
      </c>
      <c r="AT55" s="22">
        <v>0</v>
      </c>
      <c r="AU55" s="22">
        <f t="shared" si="36"/>
        <v>0</v>
      </c>
      <c r="AV55" s="23" t="str">
        <f>IF(SUMPRODUCT($J$64:AU$64,$J55:AU55)&lt;0.5, "Pending", IF(AU55&lt;0.5, "Complete", "In Progress"))</f>
        <v>Pending</v>
      </c>
      <c r="AW55" s="22">
        <v>0</v>
      </c>
      <c r="AX55" s="22">
        <f t="shared" si="37"/>
        <v>0</v>
      </c>
      <c r="AY55" s="23" t="str">
        <f>IF(SUMPRODUCT($J$64:AX$64,$J55:AX55)&lt;0.5, "Pending", IF(AX55&lt;0.5, "Complete", "In Progress"))</f>
        <v>Pending</v>
      </c>
      <c r="AZ55" s="22">
        <v>0</v>
      </c>
      <c r="BA55" s="22" t="e">
        <f>MAX(#REF!-AZ55,0)</f>
        <v>#REF!</v>
      </c>
      <c r="BB55" s="23" t="e">
        <f>IF(SUMPRODUCT($J$64:BA$64,$J55:BA55)&lt;0.5, "Pending", IF(BA55&lt;0.5, "Complete", "In Progress"))</f>
        <v>#REF!</v>
      </c>
      <c r="BC55" s="22">
        <v>0</v>
      </c>
      <c r="BD55" s="22" t="e">
        <f t="shared" si="38"/>
        <v>#REF!</v>
      </c>
      <c r="BE55" s="23" t="e">
        <f>IF(SUMPRODUCT($J$64:BD$64,$J55:BD55)&lt;0.5, "Pending", IF(BD55&lt;0.5, "Complete", "In Progress"))</f>
        <v>#REF!</v>
      </c>
      <c r="BF55" s="22">
        <v>0</v>
      </c>
      <c r="BG55" s="22" t="e">
        <f t="shared" si="39"/>
        <v>#REF!</v>
      </c>
      <c r="BH55" s="23" t="e">
        <f>IF(SUMPRODUCT($J$64:BG$64,$J55:BG55)&lt;0.5, "Pending", IF(BG55&lt;0.5, "Complete", "In Progress"))</f>
        <v>#REF!</v>
      </c>
      <c r="BI55" s="22">
        <v>0</v>
      </c>
      <c r="BJ55" s="22" t="e">
        <f t="shared" si="40"/>
        <v>#REF!</v>
      </c>
      <c r="BK55" s="23" t="e">
        <f>IF(SUMPRODUCT($J$64:BJ$64,$J55:BJ55)&lt;0.5, "Pending", IF(BJ55&lt;0.5, "Complete", "In Progress"))</f>
        <v>#REF!</v>
      </c>
      <c r="BL55" s="22">
        <v>0</v>
      </c>
      <c r="BM55" s="22" t="e">
        <f t="shared" si="41"/>
        <v>#REF!</v>
      </c>
      <c r="BN55" s="23" t="e">
        <f>IF(SUMPRODUCT($J$64:BM$64,$J55:BM55)&lt;0.5, "Pending", IF(BM55&lt;0.5, "Complete", "In Progress"))</f>
        <v>#REF!</v>
      </c>
      <c r="BO55" s="22">
        <v>0</v>
      </c>
      <c r="BP55" s="22" t="e">
        <f t="shared" si="42"/>
        <v>#REF!</v>
      </c>
      <c r="BQ55" s="23" t="e">
        <f>IF(SUMPRODUCT($J$64:BP$64,$J55:BP55)&lt;0.5, "Pending", IF(BP55&lt;0.5, "Complete", "In Progress"))</f>
        <v>#REF!</v>
      </c>
      <c r="BR55" s="22">
        <v>0</v>
      </c>
      <c r="BS55" s="22" t="e">
        <f t="shared" si="43"/>
        <v>#REF!</v>
      </c>
      <c r="BT55" s="23" t="e">
        <f>IF(SUMPRODUCT($J$64:BS$64,$J55:BS55)&lt;0.5, "Pending", IF(BS55&lt;0.5, "Complete", "In Progress"))</f>
        <v>#REF!</v>
      </c>
      <c r="BU55" s="22">
        <v>0</v>
      </c>
      <c r="BV55" s="22" t="e">
        <f t="shared" si="44"/>
        <v>#REF!</v>
      </c>
      <c r="BW55" s="23" t="e">
        <f>IF(SUMPRODUCT($J$64:BV$64,$J55:BV55)&lt;0.5, "Pending", IF(BV55&lt;0.5, "Complete", "In Progress"))</f>
        <v>#REF!</v>
      </c>
      <c r="BX55" s="22">
        <v>0</v>
      </c>
      <c r="BY55" s="22" t="e">
        <f t="shared" si="45"/>
        <v>#REF!</v>
      </c>
      <c r="BZ55" s="23" t="e">
        <f>IF(SUMPRODUCT($J$64:BY$64,$J55:BY55)&lt;0.5, "Pending", IF(BY55&lt;0.5, "Complete", "In Progress"))</f>
        <v>#REF!</v>
      </c>
      <c r="CA55" s="22">
        <v>0</v>
      </c>
      <c r="CB55" s="22" t="e">
        <f t="shared" si="46"/>
        <v>#REF!</v>
      </c>
      <c r="CC55" s="23" t="e">
        <f>IF(SUMPRODUCT($J$64:CB$64,$J55:CB55)&lt;0.5, "Pending", IF(CB55&lt;0.5, "Complete", "In Progress"))</f>
        <v>#REF!</v>
      </c>
      <c r="CD55" s="24"/>
      <c r="CE55" s="25">
        <f>SUMPRODUCT($H$64:AY$64,$H55:AY55)</f>
        <v>0</v>
      </c>
    </row>
    <row r="56" spans="1:83" x14ac:dyDescent="0.25">
      <c r="A56" s="16"/>
      <c r="B56" s="16"/>
      <c r="C56" s="16"/>
      <c r="D56" s="17"/>
      <c r="E56" s="164"/>
      <c r="F56" s="18" t="s">
        <v>132</v>
      </c>
      <c r="G56" s="19" t="str">
        <f t="shared" ca="1" si="0"/>
        <v>Pending</v>
      </c>
      <c r="H56" s="20">
        <v>1</v>
      </c>
      <c r="I56" s="21">
        <v>0</v>
      </c>
      <c r="J56" s="22">
        <v>0</v>
      </c>
      <c r="K56" s="22">
        <f t="shared" si="24"/>
        <v>0</v>
      </c>
      <c r="L56" s="23" t="str">
        <f>IF(SUMPRODUCT($J$64:K$64,$J56:K56)&lt;0.5, "Pending", IF(K56&lt;0.5, "Complete", "In Progress"))</f>
        <v>Pending</v>
      </c>
      <c r="M56" s="22">
        <v>0</v>
      </c>
      <c r="N56" s="22">
        <f t="shared" si="25"/>
        <v>0</v>
      </c>
      <c r="O56" s="23" t="str">
        <f>IF(SUMPRODUCT($J$64:N$64,$J56:N56)&lt;0.5, "Pending", IF(N56&lt;0.5, "Complete", "In Progress"))</f>
        <v>Pending</v>
      </c>
      <c r="P56" s="22">
        <v>0</v>
      </c>
      <c r="Q56" s="22">
        <f t="shared" si="26"/>
        <v>0</v>
      </c>
      <c r="R56" s="23" t="str">
        <f>IF(SUMPRODUCT($J$64:Q$64,$J56:Q56)&lt;0.5, "Pending", IF(Q56&lt;0.5, "Complete", "In Progress"))</f>
        <v>Pending</v>
      </c>
      <c r="S56" s="22">
        <v>0</v>
      </c>
      <c r="T56" s="22">
        <f t="shared" si="27"/>
        <v>0</v>
      </c>
      <c r="U56" s="23" t="str">
        <f>IF(SUMPRODUCT($J$64:T$64,$J56:T56)&lt;0.5, "Pending", IF(T56&lt;0.5, "Complete", "In Progress"))</f>
        <v>Pending</v>
      </c>
      <c r="V56" s="22">
        <v>0</v>
      </c>
      <c r="W56" s="22">
        <f t="shared" si="28"/>
        <v>0</v>
      </c>
      <c r="X56" s="23" t="str">
        <f>IF(SUMPRODUCT($J$64:W$64,$J56:W56)&lt;0.5, "Pending", IF(W56&lt;0.5, "Complete", "In Progress"))</f>
        <v>Pending</v>
      </c>
      <c r="Y56" s="22">
        <v>0</v>
      </c>
      <c r="Z56" s="22">
        <f t="shared" si="29"/>
        <v>0</v>
      </c>
      <c r="AA56" s="23" t="str">
        <f>IF(SUMPRODUCT($J$64:Z$64,$J56:Z56)&lt;0.5, "Pending", IF(Z56&lt;0.5, "Complete", "In Progress"))</f>
        <v>Pending</v>
      </c>
      <c r="AB56" s="22">
        <v>0</v>
      </c>
      <c r="AC56" s="22">
        <f t="shared" si="30"/>
        <v>0</v>
      </c>
      <c r="AD56" s="23" t="str">
        <f>IF(SUMPRODUCT($J$64:AC$64,$J56:AC56)&lt;0.5, "Pending", IF(AC56&lt;0.5, "Complete", "In Progress"))</f>
        <v>Pending</v>
      </c>
      <c r="AE56" s="22">
        <v>0</v>
      </c>
      <c r="AF56" s="22">
        <f t="shared" si="31"/>
        <v>0</v>
      </c>
      <c r="AG56" s="23" t="str">
        <f>IF(SUMPRODUCT($J$64:AF$64,$J56:AF56)&lt;0.5, "Pending", IF(AF56&lt;0.5, "Complete", "In Progress"))</f>
        <v>Pending</v>
      </c>
      <c r="AH56" s="22">
        <v>0</v>
      </c>
      <c r="AI56" s="22">
        <f t="shared" si="32"/>
        <v>0</v>
      </c>
      <c r="AJ56" s="23" t="str">
        <f>IF(SUMPRODUCT($J$64:AI$64,$J56:AI56)&lt;0.5, "Pending", IF(AI56&lt;0.5, "Complete", "In Progress"))</f>
        <v>Pending</v>
      </c>
      <c r="AK56" s="22">
        <v>0</v>
      </c>
      <c r="AL56" s="22">
        <f t="shared" si="33"/>
        <v>0</v>
      </c>
      <c r="AM56" s="23" t="str">
        <f>IF(SUMPRODUCT($J$64:AL$64,$J56:AL56)&lt;0.5, "Pending", IF(AL56&lt;0.5, "Complete", "In Progress"))</f>
        <v>Pending</v>
      </c>
      <c r="AN56" s="22">
        <v>0</v>
      </c>
      <c r="AO56" s="22">
        <f t="shared" si="34"/>
        <v>0</v>
      </c>
      <c r="AP56" s="23" t="str">
        <f>IF(SUMPRODUCT($J$64:AO$64,$J56:AO56)&lt;0.5, "Pending", IF(AO56&lt;0.5, "Complete", "In Progress"))</f>
        <v>Pending</v>
      </c>
      <c r="AQ56" s="22">
        <v>0</v>
      </c>
      <c r="AR56" s="22">
        <f t="shared" si="35"/>
        <v>0</v>
      </c>
      <c r="AS56" s="23" t="str">
        <f>IF(SUMPRODUCT($J$64:AR$64,$J56:AR56)&lt;0.5, "Pending", IF(AR56&lt;0.5, "Complete", "In Progress"))</f>
        <v>Pending</v>
      </c>
      <c r="AT56" s="22">
        <v>0</v>
      </c>
      <c r="AU56" s="22">
        <f t="shared" si="36"/>
        <v>0</v>
      </c>
      <c r="AV56" s="23" t="str">
        <f>IF(SUMPRODUCT($J$64:AU$64,$J56:AU56)&lt;0.5, "Pending", IF(AU56&lt;0.5, "Complete", "In Progress"))</f>
        <v>Pending</v>
      </c>
      <c r="AW56" s="22">
        <v>0</v>
      </c>
      <c r="AX56" s="22">
        <f t="shared" si="37"/>
        <v>0</v>
      </c>
      <c r="AY56" s="23" t="str">
        <f>IF(SUMPRODUCT($J$64:AX$64,$J56:AX56)&lt;0.5, "Pending", IF(AX56&lt;0.5, "Complete", "In Progress"))</f>
        <v>Pending</v>
      </c>
      <c r="AZ56" s="22">
        <v>0</v>
      </c>
      <c r="BA56" s="22" t="e">
        <f>MAX(#REF!-AZ56,0)</f>
        <v>#REF!</v>
      </c>
      <c r="BB56" s="23" t="e">
        <f>IF(SUMPRODUCT($J$64:BA$64,$J56:BA56)&lt;0.5, "Pending", IF(BA56&lt;0.5, "Complete", "In Progress"))</f>
        <v>#REF!</v>
      </c>
      <c r="BC56" s="22">
        <v>0</v>
      </c>
      <c r="BD56" s="22" t="e">
        <f t="shared" si="38"/>
        <v>#REF!</v>
      </c>
      <c r="BE56" s="23" t="e">
        <f>IF(SUMPRODUCT($J$64:BD$64,$J56:BD56)&lt;0.5, "Pending", IF(BD56&lt;0.5, "Complete", "In Progress"))</f>
        <v>#REF!</v>
      </c>
      <c r="BF56" s="22">
        <v>0</v>
      </c>
      <c r="BG56" s="22" t="e">
        <f t="shared" si="39"/>
        <v>#REF!</v>
      </c>
      <c r="BH56" s="23" t="e">
        <f>IF(SUMPRODUCT($J$64:BG$64,$J56:BG56)&lt;0.5, "Pending", IF(BG56&lt;0.5, "Complete", "In Progress"))</f>
        <v>#REF!</v>
      </c>
      <c r="BI56" s="22">
        <v>0</v>
      </c>
      <c r="BJ56" s="22" t="e">
        <f t="shared" si="40"/>
        <v>#REF!</v>
      </c>
      <c r="BK56" s="23" t="e">
        <f>IF(SUMPRODUCT($J$64:BJ$64,$J56:BJ56)&lt;0.5, "Pending", IF(BJ56&lt;0.5, "Complete", "In Progress"))</f>
        <v>#REF!</v>
      </c>
      <c r="BL56" s="22">
        <v>0</v>
      </c>
      <c r="BM56" s="22" t="e">
        <f t="shared" si="41"/>
        <v>#REF!</v>
      </c>
      <c r="BN56" s="23" t="e">
        <f>IF(SUMPRODUCT($J$64:BM$64,$J56:BM56)&lt;0.5, "Pending", IF(BM56&lt;0.5, "Complete", "In Progress"))</f>
        <v>#REF!</v>
      </c>
      <c r="BO56" s="22">
        <v>0</v>
      </c>
      <c r="BP56" s="22" t="e">
        <f t="shared" si="42"/>
        <v>#REF!</v>
      </c>
      <c r="BQ56" s="23" t="e">
        <f>IF(SUMPRODUCT($J$64:BP$64,$J56:BP56)&lt;0.5, "Pending", IF(BP56&lt;0.5, "Complete", "In Progress"))</f>
        <v>#REF!</v>
      </c>
      <c r="BR56" s="22">
        <v>0</v>
      </c>
      <c r="BS56" s="22" t="e">
        <f t="shared" si="43"/>
        <v>#REF!</v>
      </c>
      <c r="BT56" s="23" t="e">
        <f>IF(SUMPRODUCT($J$64:BS$64,$J56:BS56)&lt;0.5, "Pending", IF(BS56&lt;0.5, "Complete", "In Progress"))</f>
        <v>#REF!</v>
      </c>
      <c r="BU56" s="22">
        <v>0</v>
      </c>
      <c r="BV56" s="22" t="e">
        <f t="shared" si="44"/>
        <v>#REF!</v>
      </c>
      <c r="BW56" s="23" t="e">
        <f>IF(SUMPRODUCT($J$64:BV$64,$J56:BV56)&lt;0.5, "Pending", IF(BV56&lt;0.5, "Complete", "In Progress"))</f>
        <v>#REF!</v>
      </c>
      <c r="BX56" s="22">
        <v>0</v>
      </c>
      <c r="BY56" s="22" t="e">
        <f t="shared" si="45"/>
        <v>#REF!</v>
      </c>
      <c r="BZ56" s="23" t="e">
        <f>IF(SUMPRODUCT($J$64:BY$64,$J56:BY56)&lt;0.5, "Pending", IF(BY56&lt;0.5, "Complete", "In Progress"))</f>
        <v>#REF!</v>
      </c>
      <c r="CA56" s="22">
        <v>0</v>
      </c>
      <c r="CB56" s="22" t="e">
        <f t="shared" si="46"/>
        <v>#REF!</v>
      </c>
      <c r="CC56" s="23" t="e">
        <f>IF(SUMPRODUCT($J$64:CB$64,$J56:CB56)&lt;0.5, "Pending", IF(CB56&lt;0.5, "Complete", "In Progress"))</f>
        <v>#REF!</v>
      </c>
      <c r="CD56" s="24"/>
      <c r="CE56" s="25">
        <f>SUMPRODUCT($H$64:AY$64,$H56:AY56)</f>
        <v>0</v>
      </c>
    </row>
    <row r="57" spans="1:83" x14ac:dyDescent="0.25">
      <c r="A57" s="16"/>
      <c r="B57" s="16"/>
      <c r="C57" s="16"/>
      <c r="D57" s="17"/>
      <c r="E57" s="164"/>
      <c r="F57" s="18" t="s">
        <v>132</v>
      </c>
      <c r="G57" s="19" t="str">
        <f t="shared" ca="1" si="0"/>
        <v>Pending</v>
      </c>
      <c r="H57" s="20">
        <v>1</v>
      </c>
      <c r="I57" s="21">
        <v>0</v>
      </c>
      <c r="J57" s="22">
        <v>0</v>
      </c>
      <c r="K57" s="22">
        <f t="shared" si="24"/>
        <v>0</v>
      </c>
      <c r="L57" s="23" t="str">
        <f>IF(SUMPRODUCT($J$64:K$64,$J57:K57)&lt;0.5, "Pending", IF(K57&lt;0.5, "Complete", "In Progress"))</f>
        <v>Pending</v>
      </c>
      <c r="M57" s="22">
        <v>0</v>
      </c>
      <c r="N57" s="22">
        <f t="shared" si="25"/>
        <v>0</v>
      </c>
      <c r="O57" s="23" t="str">
        <f>IF(SUMPRODUCT($J$64:N$64,$J57:N57)&lt;0.5, "Pending", IF(N57&lt;0.5, "Complete", "In Progress"))</f>
        <v>Pending</v>
      </c>
      <c r="P57" s="22">
        <v>0</v>
      </c>
      <c r="Q57" s="22">
        <f t="shared" si="26"/>
        <v>0</v>
      </c>
      <c r="R57" s="23" t="str">
        <f>IF(SUMPRODUCT($J$64:Q$64,$J57:Q57)&lt;0.5, "Pending", IF(Q57&lt;0.5, "Complete", "In Progress"))</f>
        <v>Pending</v>
      </c>
      <c r="S57" s="22">
        <v>0</v>
      </c>
      <c r="T57" s="22">
        <f t="shared" si="27"/>
        <v>0</v>
      </c>
      <c r="U57" s="23" t="str">
        <f>IF(SUMPRODUCT($J$64:T$64,$J57:T57)&lt;0.5, "Pending", IF(T57&lt;0.5, "Complete", "In Progress"))</f>
        <v>Pending</v>
      </c>
      <c r="V57" s="22">
        <v>0</v>
      </c>
      <c r="W57" s="22">
        <f t="shared" si="28"/>
        <v>0</v>
      </c>
      <c r="X57" s="23" t="str">
        <f>IF(SUMPRODUCT($J$64:W$64,$J57:W57)&lt;0.5, "Pending", IF(W57&lt;0.5, "Complete", "In Progress"))</f>
        <v>Pending</v>
      </c>
      <c r="Y57" s="22">
        <v>0</v>
      </c>
      <c r="Z57" s="22">
        <f t="shared" si="29"/>
        <v>0</v>
      </c>
      <c r="AA57" s="23" t="str">
        <f>IF(SUMPRODUCT($J$64:Z$64,$J57:Z57)&lt;0.5, "Pending", IF(Z57&lt;0.5, "Complete", "In Progress"))</f>
        <v>Pending</v>
      </c>
      <c r="AB57" s="22">
        <v>0</v>
      </c>
      <c r="AC57" s="22">
        <f t="shared" si="30"/>
        <v>0</v>
      </c>
      <c r="AD57" s="23" t="str">
        <f>IF(SUMPRODUCT($J$64:AC$64,$J57:AC57)&lt;0.5, "Pending", IF(AC57&lt;0.5, "Complete", "In Progress"))</f>
        <v>Pending</v>
      </c>
      <c r="AE57" s="22">
        <v>0</v>
      </c>
      <c r="AF57" s="22">
        <f t="shared" si="31"/>
        <v>0</v>
      </c>
      <c r="AG57" s="23" t="str">
        <f>IF(SUMPRODUCT($J$64:AF$64,$J57:AF57)&lt;0.5, "Pending", IF(AF57&lt;0.5, "Complete", "In Progress"))</f>
        <v>Pending</v>
      </c>
      <c r="AH57" s="22">
        <v>0</v>
      </c>
      <c r="AI57" s="22">
        <f t="shared" si="32"/>
        <v>0</v>
      </c>
      <c r="AJ57" s="23" t="str">
        <f>IF(SUMPRODUCT($J$64:AI$64,$J57:AI57)&lt;0.5, "Pending", IF(AI57&lt;0.5, "Complete", "In Progress"))</f>
        <v>Pending</v>
      </c>
      <c r="AK57" s="22">
        <v>0</v>
      </c>
      <c r="AL57" s="22">
        <f t="shared" si="33"/>
        <v>0</v>
      </c>
      <c r="AM57" s="23" t="str">
        <f>IF(SUMPRODUCT($J$64:AL$64,$J57:AL57)&lt;0.5, "Pending", IF(AL57&lt;0.5, "Complete", "In Progress"))</f>
        <v>Pending</v>
      </c>
      <c r="AN57" s="22">
        <v>0</v>
      </c>
      <c r="AO57" s="22">
        <f t="shared" si="34"/>
        <v>0</v>
      </c>
      <c r="AP57" s="23" t="str">
        <f>IF(SUMPRODUCT($J$64:AO$64,$J57:AO57)&lt;0.5, "Pending", IF(AO57&lt;0.5, "Complete", "In Progress"))</f>
        <v>Pending</v>
      </c>
      <c r="AQ57" s="22">
        <v>0</v>
      </c>
      <c r="AR57" s="22">
        <f t="shared" si="35"/>
        <v>0</v>
      </c>
      <c r="AS57" s="23" t="str">
        <f>IF(SUMPRODUCT($J$64:AR$64,$J57:AR57)&lt;0.5, "Pending", IF(AR57&lt;0.5, "Complete", "In Progress"))</f>
        <v>Pending</v>
      </c>
      <c r="AT57" s="22">
        <v>0</v>
      </c>
      <c r="AU57" s="22">
        <f t="shared" si="36"/>
        <v>0</v>
      </c>
      <c r="AV57" s="23" t="str">
        <f>IF(SUMPRODUCT($J$64:AU$64,$J57:AU57)&lt;0.5, "Pending", IF(AU57&lt;0.5, "Complete", "In Progress"))</f>
        <v>Pending</v>
      </c>
      <c r="AW57" s="22">
        <v>0</v>
      </c>
      <c r="AX57" s="22">
        <f t="shared" si="37"/>
        <v>0</v>
      </c>
      <c r="AY57" s="23" t="str">
        <f>IF(SUMPRODUCT($J$64:AX$64,$J57:AX57)&lt;0.5, "Pending", IF(AX57&lt;0.5, "Complete", "In Progress"))</f>
        <v>Pending</v>
      </c>
      <c r="AZ57" s="22">
        <v>0</v>
      </c>
      <c r="BA57" s="22" t="e">
        <f>MAX(#REF!-AZ57,0)</f>
        <v>#REF!</v>
      </c>
      <c r="BB57" s="23" t="e">
        <f>IF(SUMPRODUCT($J$64:BA$64,$J57:BA57)&lt;0.5, "Pending", IF(BA57&lt;0.5, "Complete", "In Progress"))</f>
        <v>#REF!</v>
      </c>
      <c r="BC57" s="22">
        <v>0</v>
      </c>
      <c r="BD57" s="22" t="e">
        <f t="shared" si="38"/>
        <v>#REF!</v>
      </c>
      <c r="BE57" s="23" t="e">
        <f>IF(SUMPRODUCT($J$64:BD$64,$J57:BD57)&lt;0.5, "Pending", IF(BD57&lt;0.5, "Complete", "In Progress"))</f>
        <v>#REF!</v>
      </c>
      <c r="BF57" s="22">
        <v>0</v>
      </c>
      <c r="BG57" s="22" t="e">
        <f t="shared" si="39"/>
        <v>#REF!</v>
      </c>
      <c r="BH57" s="23" t="e">
        <f>IF(SUMPRODUCT($J$64:BG$64,$J57:BG57)&lt;0.5, "Pending", IF(BG57&lt;0.5, "Complete", "In Progress"))</f>
        <v>#REF!</v>
      </c>
      <c r="BI57" s="22">
        <v>0</v>
      </c>
      <c r="BJ57" s="22" t="e">
        <f t="shared" si="40"/>
        <v>#REF!</v>
      </c>
      <c r="BK57" s="23" t="e">
        <f>IF(SUMPRODUCT($J$64:BJ$64,$J57:BJ57)&lt;0.5, "Pending", IF(BJ57&lt;0.5, "Complete", "In Progress"))</f>
        <v>#REF!</v>
      </c>
      <c r="BL57" s="22">
        <v>0</v>
      </c>
      <c r="BM57" s="22" t="e">
        <f t="shared" si="41"/>
        <v>#REF!</v>
      </c>
      <c r="BN57" s="23" t="e">
        <f>IF(SUMPRODUCT($J$64:BM$64,$J57:BM57)&lt;0.5, "Pending", IF(BM57&lt;0.5, "Complete", "In Progress"))</f>
        <v>#REF!</v>
      </c>
      <c r="BO57" s="22">
        <v>0</v>
      </c>
      <c r="BP57" s="22" t="e">
        <f t="shared" si="42"/>
        <v>#REF!</v>
      </c>
      <c r="BQ57" s="23" t="e">
        <f>IF(SUMPRODUCT($J$64:BP$64,$J57:BP57)&lt;0.5, "Pending", IF(BP57&lt;0.5, "Complete", "In Progress"))</f>
        <v>#REF!</v>
      </c>
      <c r="BR57" s="22">
        <v>0</v>
      </c>
      <c r="BS57" s="22" t="e">
        <f t="shared" si="43"/>
        <v>#REF!</v>
      </c>
      <c r="BT57" s="23" t="e">
        <f>IF(SUMPRODUCT($J$64:BS$64,$J57:BS57)&lt;0.5, "Pending", IF(BS57&lt;0.5, "Complete", "In Progress"))</f>
        <v>#REF!</v>
      </c>
      <c r="BU57" s="22">
        <v>0</v>
      </c>
      <c r="BV57" s="22" t="e">
        <f t="shared" si="44"/>
        <v>#REF!</v>
      </c>
      <c r="BW57" s="23" t="e">
        <f>IF(SUMPRODUCT($J$64:BV$64,$J57:BV57)&lt;0.5, "Pending", IF(BV57&lt;0.5, "Complete", "In Progress"))</f>
        <v>#REF!</v>
      </c>
      <c r="BX57" s="22">
        <v>0</v>
      </c>
      <c r="BY57" s="22" t="e">
        <f t="shared" si="45"/>
        <v>#REF!</v>
      </c>
      <c r="BZ57" s="23" t="e">
        <f>IF(SUMPRODUCT($J$64:BY$64,$J57:BY57)&lt;0.5, "Pending", IF(BY57&lt;0.5, "Complete", "In Progress"))</f>
        <v>#REF!</v>
      </c>
      <c r="CA57" s="22">
        <v>0</v>
      </c>
      <c r="CB57" s="22" t="e">
        <f t="shared" si="46"/>
        <v>#REF!</v>
      </c>
      <c r="CC57" s="23" t="e">
        <f>IF(SUMPRODUCT($J$64:CB$64,$J57:CB57)&lt;0.5, "Pending", IF(CB57&lt;0.5, "Complete", "In Progress"))</f>
        <v>#REF!</v>
      </c>
      <c r="CD57" s="24"/>
      <c r="CE57" s="25">
        <f>SUMPRODUCT($H$64:AY$64,$H57:AY57)</f>
        <v>0</v>
      </c>
    </row>
    <row r="58" spans="1:83" x14ac:dyDescent="0.25">
      <c r="A58" s="16"/>
      <c r="B58" s="16"/>
      <c r="C58" s="16"/>
      <c r="D58" s="17"/>
      <c r="E58" s="164"/>
      <c r="F58" s="18" t="s">
        <v>132</v>
      </c>
      <c r="G58" s="19" t="str">
        <f t="shared" ca="1" si="0"/>
        <v>Pending</v>
      </c>
      <c r="H58" s="20">
        <v>1</v>
      </c>
      <c r="I58" s="21">
        <v>0</v>
      </c>
      <c r="J58" s="22">
        <v>0</v>
      </c>
      <c r="K58" s="22">
        <f t="shared" si="24"/>
        <v>0</v>
      </c>
      <c r="L58" s="23" t="str">
        <f>IF(SUMPRODUCT($J$64:K$64,$J58:K58)&lt;0.5, "Pending", IF(K58&lt;0.5, "Complete", "In Progress"))</f>
        <v>Pending</v>
      </c>
      <c r="M58" s="22">
        <v>0</v>
      </c>
      <c r="N58" s="22">
        <f t="shared" si="25"/>
        <v>0</v>
      </c>
      <c r="O58" s="23" t="str">
        <f>IF(SUMPRODUCT($J$64:N$64,$J58:N58)&lt;0.5, "Pending", IF(N58&lt;0.5, "Complete", "In Progress"))</f>
        <v>Pending</v>
      </c>
      <c r="P58" s="22">
        <v>0</v>
      </c>
      <c r="Q58" s="22">
        <f t="shared" si="26"/>
        <v>0</v>
      </c>
      <c r="R58" s="23" t="str">
        <f>IF(SUMPRODUCT($J$64:Q$64,$J58:Q58)&lt;0.5, "Pending", IF(Q58&lt;0.5, "Complete", "In Progress"))</f>
        <v>Pending</v>
      </c>
      <c r="S58" s="22">
        <v>0</v>
      </c>
      <c r="T58" s="22">
        <f t="shared" si="27"/>
        <v>0</v>
      </c>
      <c r="U58" s="23" t="str">
        <f>IF(SUMPRODUCT($J$64:T$64,$J58:T58)&lt;0.5, "Pending", IF(T58&lt;0.5, "Complete", "In Progress"))</f>
        <v>Pending</v>
      </c>
      <c r="V58" s="22">
        <v>0</v>
      </c>
      <c r="W58" s="22">
        <f t="shared" si="28"/>
        <v>0</v>
      </c>
      <c r="X58" s="23" t="str">
        <f>IF(SUMPRODUCT($J$64:W$64,$J58:W58)&lt;0.5, "Pending", IF(W58&lt;0.5, "Complete", "In Progress"))</f>
        <v>Pending</v>
      </c>
      <c r="Y58" s="22">
        <v>0</v>
      </c>
      <c r="Z58" s="22">
        <f t="shared" si="29"/>
        <v>0</v>
      </c>
      <c r="AA58" s="23" t="str">
        <f>IF(SUMPRODUCT($J$64:Z$64,$J58:Z58)&lt;0.5, "Pending", IF(Z58&lt;0.5, "Complete", "In Progress"))</f>
        <v>Pending</v>
      </c>
      <c r="AB58" s="22">
        <v>0</v>
      </c>
      <c r="AC58" s="22">
        <f t="shared" si="30"/>
        <v>0</v>
      </c>
      <c r="AD58" s="23" t="str">
        <f>IF(SUMPRODUCT($J$64:AC$64,$J58:AC58)&lt;0.5, "Pending", IF(AC58&lt;0.5, "Complete", "In Progress"))</f>
        <v>Pending</v>
      </c>
      <c r="AE58" s="22">
        <v>0</v>
      </c>
      <c r="AF58" s="22">
        <f t="shared" si="31"/>
        <v>0</v>
      </c>
      <c r="AG58" s="23" t="str">
        <f>IF(SUMPRODUCT($J$64:AF$64,$J58:AF58)&lt;0.5, "Pending", IF(AF58&lt;0.5, "Complete", "In Progress"))</f>
        <v>Pending</v>
      </c>
      <c r="AH58" s="22">
        <v>0</v>
      </c>
      <c r="AI58" s="22">
        <f t="shared" si="32"/>
        <v>0</v>
      </c>
      <c r="AJ58" s="23" t="str">
        <f>IF(SUMPRODUCT($J$64:AI$64,$J58:AI58)&lt;0.5, "Pending", IF(AI58&lt;0.5, "Complete", "In Progress"))</f>
        <v>Pending</v>
      </c>
      <c r="AK58" s="22">
        <v>0</v>
      </c>
      <c r="AL58" s="22">
        <f t="shared" si="33"/>
        <v>0</v>
      </c>
      <c r="AM58" s="23" t="str">
        <f>IF(SUMPRODUCT($J$64:AL$64,$J58:AL58)&lt;0.5, "Pending", IF(AL58&lt;0.5, "Complete", "In Progress"))</f>
        <v>Pending</v>
      </c>
      <c r="AN58" s="22">
        <v>0</v>
      </c>
      <c r="AO58" s="22">
        <f t="shared" si="34"/>
        <v>0</v>
      </c>
      <c r="AP58" s="23" t="str">
        <f>IF(SUMPRODUCT($J$64:AO$64,$J58:AO58)&lt;0.5, "Pending", IF(AO58&lt;0.5, "Complete", "In Progress"))</f>
        <v>Pending</v>
      </c>
      <c r="AQ58" s="22">
        <v>0</v>
      </c>
      <c r="AR58" s="22">
        <f t="shared" si="35"/>
        <v>0</v>
      </c>
      <c r="AS58" s="23" t="str">
        <f>IF(SUMPRODUCT($J$64:AR$64,$J58:AR58)&lt;0.5, "Pending", IF(AR58&lt;0.5, "Complete", "In Progress"))</f>
        <v>Pending</v>
      </c>
      <c r="AT58" s="22">
        <v>0</v>
      </c>
      <c r="AU58" s="22">
        <f t="shared" si="36"/>
        <v>0</v>
      </c>
      <c r="AV58" s="23" t="str">
        <f>IF(SUMPRODUCT($J$64:AU$64,$J58:AU58)&lt;0.5, "Pending", IF(AU58&lt;0.5, "Complete", "In Progress"))</f>
        <v>Pending</v>
      </c>
      <c r="AW58" s="22">
        <v>0</v>
      </c>
      <c r="AX58" s="22">
        <f t="shared" si="37"/>
        <v>0</v>
      </c>
      <c r="AY58" s="23" t="str">
        <f>IF(SUMPRODUCT($J$64:AX$64,$J58:AX58)&lt;0.5, "Pending", IF(AX58&lt;0.5, "Complete", "In Progress"))</f>
        <v>Pending</v>
      </c>
      <c r="AZ58" s="22">
        <v>0</v>
      </c>
      <c r="BA58" s="22" t="e">
        <f>MAX(#REF!-AZ58,0)</f>
        <v>#REF!</v>
      </c>
      <c r="BB58" s="23" t="e">
        <f>IF(SUMPRODUCT($J$64:BA$64,$J58:BA58)&lt;0.5, "Pending", IF(BA58&lt;0.5, "Complete", "In Progress"))</f>
        <v>#REF!</v>
      </c>
      <c r="BC58" s="22">
        <v>0</v>
      </c>
      <c r="BD58" s="22" t="e">
        <f t="shared" si="38"/>
        <v>#REF!</v>
      </c>
      <c r="BE58" s="23" t="e">
        <f>IF(SUMPRODUCT($J$64:BD$64,$J58:BD58)&lt;0.5, "Pending", IF(BD58&lt;0.5, "Complete", "In Progress"))</f>
        <v>#REF!</v>
      </c>
      <c r="BF58" s="22">
        <v>0</v>
      </c>
      <c r="BG58" s="22" t="e">
        <f t="shared" si="39"/>
        <v>#REF!</v>
      </c>
      <c r="BH58" s="23" t="e">
        <f>IF(SUMPRODUCT($J$64:BG$64,$J58:BG58)&lt;0.5, "Pending", IF(BG58&lt;0.5, "Complete", "In Progress"))</f>
        <v>#REF!</v>
      </c>
      <c r="BI58" s="22">
        <v>0</v>
      </c>
      <c r="BJ58" s="22" t="e">
        <f t="shared" si="40"/>
        <v>#REF!</v>
      </c>
      <c r="BK58" s="23" t="e">
        <f>IF(SUMPRODUCT($J$64:BJ$64,$J58:BJ58)&lt;0.5, "Pending", IF(BJ58&lt;0.5, "Complete", "In Progress"))</f>
        <v>#REF!</v>
      </c>
      <c r="BL58" s="22">
        <v>0</v>
      </c>
      <c r="BM58" s="22" t="e">
        <f t="shared" si="41"/>
        <v>#REF!</v>
      </c>
      <c r="BN58" s="23" t="e">
        <f>IF(SUMPRODUCT($J$64:BM$64,$J58:BM58)&lt;0.5, "Pending", IF(BM58&lt;0.5, "Complete", "In Progress"))</f>
        <v>#REF!</v>
      </c>
      <c r="BO58" s="22">
        <v>0</v>
      </c>
      <c r="BP58" s="22" t="e">
        <f t="shared" si="42"/>
        <v>#REF!</v>
      </c>
      <c r="BQ58" s="23" t="e">
        <f>IF(SUMPRODUCT($J$64:BP$64,$J58:BP58)&lt;0.5, "Pending", IF(BP58&lt;0.5, "Complete", "In Progress"))</f>
        <v>#REF!</v>
      </c>
      <c r="BR58" s="22">
        <v>0</v>
      </c>
      <c r="BS58" s="22" t="e">
        <f t="shared" si="43"/>
        <v>#REF!</v>
      </c>
      <c r="BT58" s="23" t="e">
        <f>IF(SUMPRODUCT($J$64:BS$64,$J58:BS58)&lt;0.5, "Pending", IF(BS58&lt;0.5, "Complete", "In Progress"))</f>
        <v>#REF!</v>
      </c>
      <c r="BU58" s="22">
        <v>0</v>
      </c>
      <c r="BV58" s="22" t="e">
        <f t="shared" si="44"/>
        <v>#REF!</v>
      </c>
      <c r="BW58" s="23" t="e">
        <f>IF(SUMPRODUCT($J$64:BV$64,$J58:BV58)&lt;0.5, "Pending", IF(BV58&lt;0.5, "Complete", "In Progress"))</f>
        <v>#REF!</v>
      </c>
      <c r="BX58" s="22">
        <v>0</v>
      </c>
      <c r="BY58" s="22" t="e">
        <f t="shared" si="45"/>
        <v>#REF!</v>
      </c>
      <c r="BZ58" s="23" t="e">
        <f>IF(SUMPRODUCT($J$64:BY$64,$J58:BY58)&lt;0.5, "Pending", IF(BY58&lt;0.5, "Complete", "In Progress"))</f>
        <v>#REF!</v>
      </c>
      <c r="CA58" s="22">
        <v>0</v>
      </c>
      <c r="CB58" s="22" t="e">
        <f t="shared" si="46"/>
        <v>#REF!</v>
      </c>
      <c r="CC58" s="23" t="e">
        <f>IF(SUMPRODUCT($J$64:CB$64,$J58:CB58)&lt;0.5, "Pending", IF(CB58&lt;0.5, "Complete", "In Progress"))</f>
        <v>#REF!</v>
      </c>
      <c r="CD58" s="24"/>
      <c r="CE58" s="25">
        <f>SUMPRODUCT($H$64:AY$64,$H58:AY58)</f>
        <v>0</v>
      </c>
    </row>
    <row r="59" spans="1:83" x14ac:dyDescent="0.25">
      <c r="A59" s="16"/>
      <c r="B59" s="16"/>
      <c r="C59" s="16"/>
      <c r="D59" s="17"/>
      <c r="E59" s="164"/>
      <c r="F59" s="18" t="s">
        <v>132</v>
      </c>
      <c r="G59" s="19" t="str">
        <f t="shared" ca="1" si="0"/>
        <v>Pending</v>
      </c>
      <c r="H59" s="20">
        <v>1</v>
      </c>
      <c r="I59" s="21">
        <v>0</v>
      </c>
      <c r="J59" s="22">
        <v>0</v>
      </c>
      <c r="K59" s="22">
        <f t="shared" si="24"/>
        <v>0</v>
      </c>
      <c r="L59" s="23" t="str">
        <f>IF(SUMPRODUCT($J$64:K$64,$J59:K59)&lt;0.5, "Pending", IF(K59&lt;0.5, "Complete", "In Progress"))</f>
        <v>Pending</v>
      </c>
      <c r="M59" s="22">
        <v>0</v>
      </c>
      <c r="N59" s="22">
        <f t="shared" si="25"/>
        <v>0</v>
      </c>
      <c r="O59" s="23" t="str">
        <f>IF(SUMPRODUCT($J$64:N$64,$J59:N59)&lt;0.5, "Pending", IF(N59&lt;0.5, "Complete", "In Progress"))</f>
        <v>Pending</v>
      </c>
      <c r="P59" s="22">
        <v>0</v>
      </c>
      <c r="Q59" s="22">
        <f t="shared" si="26"/>
        <v>0</v>
      </c>
      <c r="R59" s="23" t="str">
        <f>IF(SUMPRODUCT($J$64:Q$64,$J59:Q59)&lt;0.5, "Pending", IF(Q59&lt;0.5, "Complete", "In Progress"))</f>
        <v>Pending</v>
      </c>
      <c r="S59" s="22">
        <v>0</v>
      </c>
      <c r="T59" s="22">
        <f t="shared" si="27"/>
        <v>0</v>
      </c>
      <c r="U59" s="23" t="str">
        <f>IF(SUMPRODUCT($J$64:T$64,$J59:T59)&lt;0.5, "Pending", IF(T59&lt;0.5, "Complete", "In Progress"))</f>
        <v>Pending</v>
      </c>
      <c r="V59" s="22">
        <v>0</v>
      </c>
      <c r="W59" s="22">
        <f t="shared" si="28"/>
        <v>0</v>
      </c>
      <c r="X59" s="23" t="str">
        <f>IF(SUMPRODUCT($J$64:W$64,$J59:W59)&lt;0.5, "Pending", IF(W59&lt;0.5, "Complete", "In Progress"))</f>
        <v>Pending</v>
      </c>
      <c r="Y59" s="22">
        <v>0</v>
      </c>
      <c r="Z59" s="22">
        <f t="shared" si="29"/>
        <v>0</v>
      </c>
      <c r="AA59" s="23" t="str">
        <f>IF(SUMPRODUCT($J$64:Z$64,$J59:Z59)&lt;0.5, "Pending", IF(Z59&lt;0.5, "Complete", "In Progress"))</f>
        <v>Pending</v>
      </c>
      <c r="AB59" s="22">
        <v>0</v>
      </c>
      <c r="AC59" s="22">
        <f t="shared" si="30"/>
        <v>0</v>
      </c>
      <c r="AD59" s="23" t="str">
        <f>IF(SUMPRODUCT($J$64:AC$64,$J59:AC59)&lt;0.5, "Pending", IF(AC59&lt;0.5, "Complete", "In Progress"))</f>
        <v>Pending</v>
      </c>
      <c r="AE59" s="22">
        <v>0</v>
      </c>
      <c r="AF59" s="22">
        <f t="shared" si="31"/>
        <v>0</v>
      </c>
      <c r="AG59" s="23" t="str">
        <f>IF(SUMPRODUCT($J$64:AF$64,$J59:AF59)&lt;0.5, "Pending", IF(AF59&lt;0.5, "Complete", "In Progress"))</f>
        <v>Pending</v>
      </c>
      <c r="AH59" s="22">
        <v>0</v>
      </c>
      <c r="AI59" s="22">
        <f t="shared" si="32"/>
        <v>0</v>
      </c>
      <c r="AJ59" s="23" t="str">
        <f>IF(SUMPRODUCT($J$64:AI$64,$J59:AI59)&lt;0.5, "Pending", IF(AI59&lt;0.5, "Complete", "In Progress"))</f>
        <v>Pending</v>
      </c>
      <c r="AK59" s="22">
        <v>0</v>
      </c>
      <c r="AL59" s="22">
        <f t="shared" si="33"/>
        <v>0</v>
      </c>
      <c r="AM59" s="23" t="str">
        <f>IF(SUMPRODUCT($J$64:AL$64,$J59:AL59)&lt;0.5, "Pending", IF(AL59&lt;0.5, "Complete", "In Progress"))</f>
        <v>Pending</v>
      </c>
      <c r="AN59" s="22">
        <v>0</v>
      </c>
      <c r="AO59" s="22">
        <f t="shared" si="34"/>
        <v>0</v>
      </c>
      <c r="AP59" s="23" t="str">
        <f>IF(SUMPRODUCT($J$64:AO$64,$J59:AO59)&lt;0.5, "Pending", IF(AO59&lt;0.5, "Complete", "In Progress"))</f>
        <v>Pending</v>
      </c>
      <c r="AQ59" s="22">
        <v>0</v>
      </c>
      <c r="AR59" s="22">
        <f t="shared" si="35"/>
        <v>0</v>
      </c>
      <c r="AS59" s="23" t="str">
        <f>IF(SUMPRODUCT($J$64:AR$64,$J59:AR59)&lt;0.5, "Pending", IF(AR59&lt;0.5, "Complete", "In Progress"))</f>
        <v>Pending</v>
      </c>
      <c r="AT59" s="22">
        <v>0</v>
      </c>
      <c r="AU59" s="22">
        <f t="shared" si="36"/>
        <v>0</v>
      </c>
      <c r="AV59" s="23" t="str">
        <f>IF(SUMPRODUCT($J$64:AU$64,$J59:AU59)&lt;0.5, "Pending", IF(AU59&lt;0.5, "Complete", "In Progress"))</f>
        <v>Pending</v>
      </c>
      <c r="AW59" s="22">
        <v>0</v>
      </c>
      <c r="AX59" s="22">
        <f t="shared" si="37"/>
        <v>0</v>
      </c>
      <c r="AY59" s="23" t="str">
        <f>IF(SUMPRODUCT($J$64:AX$64,$J59:AX59)&lt;0.5, "Pending", IF(AX59&lt;0.5, "Complete", "In Progress"))</f>
        <v>Pending</v>
      </c>
      <c r="AZ59" s="22">
        <v>0</v>
      </c>
      <c r="BA59" s="22" t="e">
        <f>MAX(#REF!-AZ59,0)</f>
        <v>#REF!</v>
      </c>
      <c r="BB59" s="23" t="e">
        <f>IF(SUMPRODUCT($J$64:BA$64,$J59:BA59)&lt;0.5, "Pending", IF(BA59&lt;0.5, "Complete", "In Progress"))</f>
        <v>#REF!</v>
      </c>
      <c r="BC59" s="22">
        <v>0</v>
      </c>
      <c r="BD59" s="22" t="e">
        <f t="shared" si="38"/>
        <v>#REF!</v>
      </c>
      <c r="BE59" s="23" t="e">
        <f>IF(SUMPRODUCT($J$64:BD$64,$J59:BD59)&lt;0.5, "Pending", IF(BD59&lt;0.5, "Complete", "In Progress"))</f>
        <v>#REF!</v>
      </c>
      <c r="BF59" s="22">
        <v>0</v>
      </c>
      <c r="BG59" s="22" t="e">
        <f t="shared" si="39"/>
        <v>#REF!</v>
      </c>
      <c r="BH59" s="23" t="e">
        <f>IF(SUMPRODUCT($J$64:BG$64,$J59:BG59)&lt;0.5, "Pending", IF(BG59&lt;0.5, "Complete", "In Progress"))</f>
        <v>#REF!</v>
      </c>
      <c r="BI59" s="22">
        <v>0</v>
      </c>
      <c r="BJ59" s="22" t="e">
        <f t="shared" si="40"/>
        <v>#REF!</v>
      </c>
      <c r="BK59" s="23" t="e">
        <f>IF(SUMPRODUCT($J$64:BJ$64,$J59:BJ59)&lt;0.5, "Pending", IF(BJ59&lt;0.5, "Complete", "In Progress"))</f>
        <v>#REF!</v>
      </c>
      <c r="BL59" s="22">
        <v>0</v>
      </c>
      <c r="BM59" s="22" t="e">
        <f t="shared" si="41"/>
        <v>#REF!</v>
      </c>
      <c r="BN59" s="23" t="e">
        <f>IF(SUMPRODUCT($J$64:BM$64,$J59:BM59)&lt;0.5, "Pending", IF(BM59&lt;0.5, "Complete", "In Progress"))</f>
        <v>#REF!</v>
      </c>
      <c r="BO59" s="22">
        <v>0</v>
      </c>
      <c r="BP59" s="22" t="e">
        <f t="shared" si="42"/>
        <v>#REF!</v>
      </c>
      <c r="BQ59" s="23" t="e">
        <f>IF(SUMPRODUCT($J$64:BP$64,$J59:BP59)&lt;0.5, "Pending", IF(BP59&lt;0.5, "Complete", "In Progress"))</f>
        <v>#REF!</v>
      </c>
      <c r="BR59" s="22">
        <v>0</v>
      </c>
      <c r="BS59" s="22" t="e">
        <f t="shared" si="43"/>
        <v>#REF!</v>
      </c>
      <c r="BT59" s="23" t="e">
        <f>IF(SUMPRODUCT($J$64:BS$64,$J59:BS59)&lt;0.5, "Pending", IF(BS59&lt;0.5, "Complete", "In Progress"))</f>
        <v>#REF!</v>
      </c>
      <c r="BU59" s="22">
        <v>0</v>
      </c>
      <c r="BV59" s="22" t="e">
        <f t="shared" si="44"/>
        <v>#REF!</v>
      </c>
      <c r="BW59" s="23" t="e">
        <f>IF(SUMPRODUCT($J$64:BV$64,$J59:BV59)&lt;0.5, "Pending", IF(BV59&lt;0.5, "Complete", "In Progress"))</f>
        <v>#REF!</v>
      </c>
      <c r="BX59" s="22">
        <v>0</v>
      </c>
      <c r="BY59" s="22" t="e">
        <f t="shared" si="45"/>
        <v>#REF!</v>
      </c>
      <c r="BZ59" s="23" t="e">
        <f>IF(SUMPRODUCT($J$64:BY$64,$J59:BY59)&lt;0.5, "Pending", IF(BY59&lt;0.5, "Complete", "In Progress"))</f>
        <v>#REF!</v>
      </c>
      <c r="CA59" s="22">
        <v>0</v>
      </c>
      <c r="CB59" s="22" t="e">
        <f t="shared" si="46"/>
        <v>#REF!</v>
      </c>
      <c r="CC59" s="23" t="e">
        <f>IF(SUMPRODUCT($J$64:CB$64,$J59:CB59)&lt;0.5, "Pending", IF(CB59&lt;0.5, "Complete", "In Progress"))</f>
        <v>#REF!</v>
      </c>
      <c r="CD59" s="24"/>
      <c r="CE59" s="25">
        <f>SUMPRODUCT($H$64:AY$64,$H59:AY59)</f>
        <v>0</v>
      </c>
    </row>
    <row r="60" spans="1:83" x14ac:dyDescent="0.25">
      <c r="A60" s="16"/>
      <c r="B60" s="16"/>
      <c r="C60" s="16"/>
      <c r="D60" s="17"/>
      <c r="E60" s="164"/>
      <c r="F60" s="18" t="s">
        <v>132</v>
      </c>
      <c r="G60" s="19" t="str">
        <f t="shared" ca="1" si="0"/>
        <v>Pending</v>
      </c>
      <c r="H60" s="20">
        <v>1</v>
      </c>
      <c r="I60" s="21">
        <v>0</v>
      </c>
      <c r="J60" s="22">
        <v>0</v>
      </c>
      <c r="K60" s="22">
        <f t="shared" si="24"/>
        <v>0</v>
      </c>
      <c r="L60" s="23" t="str">
        <f>IF(SUMPRODUCT($J$64:K$64,$J60:K60)&lt;0.5, "Pending", IF(K60&lt;0.5, "Complete", "In Progress"))</f>
        <v>Pending</v>
      </c>
      <c r="M60" s="22">
        <v>0</v>
      </c>
      <c r="N60" s="22">
        <f t="shared" si="25"/>
        <v>0</v>
      </c>
      <c r="O60" s="23" t="str">
        <f>IF(SUMPRODUCT($J$64:N$64,$J60:N60)&lt;0.5, "Pending", IF(N60&lt;0.5, "Complete", "In Progress"))</f>
        <v>Pending</v>
      </c>
      <c r="P60" s="22">
        <v>0</v>
      </c>
      <c r="Q60" s="22">
        <f t="shared" si="26"/>
        <v>0</v>
      </c>
      <c r="R60" s="23" t="str">
        <f>IF(SUMPRODUCT($J$64:Q$64,$J60:Q60)&lt;0.5, "Pending", IF(Q60&lt;0.5, "Complete", "In Progress"))</f>
        <v>Pending</v>
      </c>
      <c r="S60" s="22">
        <v>0</v>
      </c>
      <c r="T60" s="22">
        <f t="shared" si="27"/>
        <v>0</v>
      </c>
      <c r="U60" s="23" t="str">
        <f>IF(SUMPRODUCT($J$64:T$64,$J60:T60)&lt;0.5, "Pending", IF(T60&lt;0.5, "Complete", "In Progress"))</f>
        <v>Pending</v>
      </c>
      <c r="V60" s="22">
        <v>0</v>
      </c>
      <c r="W60" s="22">
        <f t="shared" si="28"/>
        <v>0</v>
      </c>
      <c r="X60" s="23" t="str">
        <f>IF(SUMPRODUCT($J$64:W$64,$J60:W60)&lt;0.5, "Pending", IF(W60&lt;0.5, "Complete", "In Progress"))</f>
        <v>Pending</v>
      </c>
      <c r="Y60" s="22">
        <v>0</v>
      </c>
      <c r="Z60" s="22">
        <f t="shared" si="29"/>
        <v>0</v>
      </c>
      <c r="AA60" s="23" t="str">
        <f>IF(SUMPRODUCT($J$64:Z$64,$J60:Z60)&lt;0.5, "Pending", IF(Z60&lt;0.5, "Complete", "In Progress"))</f>
        <v>Pending</v>
      </c>
      <c r="AB60" s="22">
        <v>0</v>
      </c>
      <c r="AC60" s="22">
        <f t="shared" si="30"/>
        <v>0</v>
      </c>
      <c r="AD60" s="23" t="str">
        <f>IF(SUMPRODUCT($J$64:AC$64,$J60:AC60)&lt;0.5, "Pending", IF(AC60&lt;0.5, "Complete", "In Progress"))</f>
        <v>Pending</v>
      </c>
      <c r="AE60" s="22">
        <v>0</v>
      </c>
      <c r="AF60" s="22">
        <f t="shared" si="31"/>
        <v>0</v>
      </c>
      <c r="AG60" s="23" t="str">
        <f>IF(SUMPRODUCT($J$64:AF$64,$J60:AF60)&lt;0.5, "Pending", IF(AF60&lt;0.5, "Complete", "In Progress"))</f>
        <v>Pending</v>
      </c>
      <c r="AH60" s="22">
        <v>0</v>
      </c>
      <c r="AI60" s="22">
        <f t="shared" si="32"/>
        <v>0</v>
      </c>
      <c r="AJ60" s="23" t="str">
        <f>IF(SUMPRODUCT($J$64:AI$64,$J60:AI60)&lt;0.5, "Pending", IF(AI60&lt;0.5, "Complete", "In Progress"))</f>
        <v>Pending</v>
      </c>
      <c r="AK60" s="22">
        <v>0</v>
      </c>
      <c r="AL60" s="22">
        <f t="shared" si="33"/>
        <v>0</v>
      </c>
      <c r="AM60" s="23" t="str">
        <f>IF(SUMPRODUCT($J$64:AL$64,$J60:AL60)&lt;0.5, "Pending", IF(AL60&lt;0.5, "Complete", "In Progress"))</f>
        <v>Pending</v>
      </c>
      <c r="AN60" s="22">
        <v>0</v>
      </c>
      <c r="AO60" s="22">
        <f t="shared" si="34"/>
        <v>0</v>
      </c>
      <c r="AP60" s="23" t="str">
        <f>IF(SUMPRODUCT($J$64:AO$64,$J60:AO60)&lt;0.5, "Pending", IF(AO60&lt;0.5, "Complete", "In Progress"))</f>
        <v>Pending</v>
      </c>
      <c r="AQ60" s="22">
        <v>0</v>
      </c>
      <c r="AR60" s="22">
        <f t="shared" si="35"/>
        <v>0</v>
      </c>
      <c r="AS60" s="23" t="str">
        <f>IF(SUMPRODUCT($J$64:AR$64,$J60:AR60)&lt;0.5, "Pending", IF(AR60&lt;0.5, "Complete", "In Progress"))</f>
        <v>Pending</v>
      </c>
      <c r="AT60" s="22">
        <v>0</v>
      </c>
      <c r="AU60" s="22">
        <f t="shared" si="36"/>
        <v>0</v>
      </c>
      <c r="AV60" s="23" t="str">
        <f>IF(SUMPRODUCT($J$64:AU$64,$J60:AU60)&lt;0.5, "Pending", IF(AU60&lt;0.5, "Complete", "In Progress"))</f>
        <v>Pending</v>
      </c>
      <c r="AW60" s="22">
        <v>0</v>
      </c>
      <c r="AX60" s="22">
        <f t="shared" si="37"/>
        <v>0</v>
      </c>
      <c r="AY60" s="23" t="str">
        <f>IF(SUMPRODUCT($J$64:AX$64,$J60:AX60)&lt;0.5, "Pending", IF(AX60&lt;0.5, "Complete", "In Progress"))</f>
        <v>Pending</v>
      </c>
      <c r="AZ60" s="22">
        <v>0</v>
      </c>
      <c r="BA60" s="22" t="e">
        <f>MAX(#REF!-AZ60,0)</f>
        <v>#REF!</v>
      </c>
      <c r="BB60" s="23" t="e">
        <f>IF(SUMPRODUCT($J$64:BA$64,$J60:BA60)&lt;0.5, "Pending", IF(BA60&lt;0.5, "Complete", "In Progress"))</f>
        <v>#REF!</v>
      </c>
      <c r="BC60" s="22">
        <v>0</v>
      </c>
      <c r="BD60" s="22" t="e">
        <f t="shared" si="38"/>
        <v>#REF!</v>
      </c>
      <c r="BE60" s="23" t="e">
        <f>IF(SUMPRODUCT($J$64:BD$64,$J60:BD60)&lt;0.5, "Pending", IF(BD60&lt;0.5, "Complete", "In Progress"))</f>
        <v>#REF!</v>
      </c>
      <c r="BF60" s="22">
        <v>0</v>
      </c>
      <c r="BG60" s="22" t="e">
        <f t="shared" si="39"/>
        <v>#REF!</v>
      </c>
      <c r="BH60" s="23" t="e">
        <f>IF(SUMPRODUCT($J$64:BG$64,$J60:BG60)&lt;0.5, "Pending", IF(BG60&lt;0.5, "Complete", "In Progress"))</f>
        <v>#REF!</v>
      </c>
      <c r="BI60" s="22">
        <v>0</v>
      </c>
      <c r="BJ60" s="22" t="e">
        <f t="shared" si="40"/>
        <v>#REF!</v>
      </c>
      <c r="BK60" s="23" t="e">
        <f>IF(SUMPRODUCT($J$64:BJ$64,$J60:BJ60)&lt;0.5, "Pending", IF(BJ60&lt;0.5, "Complete", "In Progress"))</f>
        <v>#REF!</v>
      </c>
      <c r="BL60" s="22">
        <v>0</v>
      </c>
      <c r="BM60" s="22" t="e">
        <f t="shared" si="41"/>
        <v>#REF!</v>
      </c>
      <c r="BN60" s="23" t="e">
        <f>IF(SUMPRODUCT($J$64:BM$64,$J60:BM60)&lt;0.5, "Pending", IF(BM60&lt;0.5, "Complete", "In Progress"))</f>
        <v>#REF!</v>
      </c>
      <c r="BO60" s="22">
        <v>0</v>
      </c>
      <c r="BP60" s="22" t="e">
        <f t="shared" si="42"/>
        <v>#REF!</v>
      </c>
      <c r="BQ60" s="23" t="e">
        <f>IF(SUMPRODUCT($J$64:BP$64,$J60:BP60)&lt;0.5, "Pending", IF(BP60&lt;0.5, "Complete", "In Progress"))</f>
        <v>#REF!</v>
      </c>
      <c r="BR60" s="22">
        <v>0</v>
      </c>
      <c r="BS60" s="22" t="e">
        <f t="shared" si="43"/>
        <v>#REF!</v>
      </c>
      <c r="BT60" s="23" t="e">
        <f>IF(SUMPRODUCT($J$64:BS$64,$J60:BS60)&lt;0.5, "Pending", IF(BS60&lt;0.5, "Complete", "In Progress"))</f>
        <v>#REF!</v>
      </c>
      <c r="BU60" s="22">
        <v>0</v>
      </c>
      <c r="BV60" s="22" t="e">
        <f t="shared" si="44"/>
        <v>#REF!</v>
      </c>
      <c r="BW60" s="23" t="e">
        <f>IF(SUMPRODUCT($J$64:BV$64,$J60:BV60)&lt;0.5, "Pending", IF(BV60&lt;0.5, "Complete", "In Progress"))</f>
        <v>#REF!</v>
      </c>
      <c r="BX60" s="22">
        <v>0</v>
      </c>
      <c r="BY60" s="22" t="e">
        <f t="shared" si="45"/>
        <v>#REF!</v>
      </c>
      <c r="BZ60" s="23" t="e">
        <f>IF(SUMPRODUCT($J$64:BY$64,$J60:BY60)&lt;0.5, "Pending", IF(BY60&lt;0.5, "Complete", "In Progress"))</f>
        <v>#REF!</v>
      </c>
      <c r="CA60" s="22">
        <v>0</v>
      </c>
      <c r="CB60" s="22" t="e">
        <f t="shared" si="46"/>
        <v>#REF!</v>
      </c>
      <c r="CC60" s="23" t="e">
        <f>IF(SUMPRODUCT($J$64:CB$64,$J60:CB60)&lt;0.5, "Pending", IF(CB60&lt;0.5, "Complete", "In Progress"))</f>
        <v>#REF!</v>
      </c>
      <c r="CD60" s="24"/>
      <c r="CE60" s="25">
        <f>SUMPRODUCT($H$64:AY$64,$H60:AY60)</f>
        <v>0</v>
      </c>
    </row>
    <row r="61" spans="1:83" x14ac:dyDescent="0.25">
      <c r="A61" s="16"/>
      <c r="B61" s="16"/>
      <c r="C61" s="16"/>
      <c r="D61" s="17"/>
      <c r="E61" s="163"/>
      <c r="F61" s="18" t="s">
        <v>48</v>
      </c>
      <c r="G61" s="19" t="str">
        <f t="shared" ca="1" si="0"/>
        <v>Pending</v>
      </c>
      <c r="H61" s="20">
        <v>1</v>
      </c>
      <c r="I61" s="21">
        <v>0</v>
      </c>
      <c r="J61" s="22">
        <v>0</v>
      </c>
      <c r="K61" s="22">
        <f t="shared" ref="K61" si="47">MAX(I61-J61, 0)</f>
        <v>0</v>
      </c>
      <c r="L61" s="23" t="str">
        <f>IF(SUMPRODUCT($J$64:K$64,$J61:K61)&lt;0.5, "Pending", IF(K61&lt;0.5, "Complete", "In Progress"))</f>
        <v>Pending</v>
      </c>
      <c r="M61" s="22">
        <v>0</v>
      </c>
      <c r="N61" s="22">
        <f t="shared" ref="N61" si="48">MAX(K61-M61,0)</f>
        <v>0</v>
      </c>
      <c r="O61" s="23" t="str">
        <f>IF(SUMPRODUCT($J$64:N$64,$J61:N61)&lt;0.5, "Pending", IF(N61&lt;0.5, "Complete", "In Progress"))</f>
        <v>Pending</v>
      </c>
      <c r="P61" s="22">
        <v>0</v>
      </c>
      <c r="Q61" s="22">
        <f t="shared" ref="Q61" si="49">MAX(N61-P61,0)</f>
        <v>0</v>
      </c>
      <c r="R61" s="23" t="str">
        <f>IF(SUMPRODUCT($J$64:Q$64,$J61:Q61)&lt;0.5, "Pending", IF(Q61&lt;0.5, "Complete", "In Progress"))</f>
        <v>Pending</v>
      </c>
      <c r="S61" s="22">
        <v>0</v>
      </c>
      <c r="T61" s="22">
        <f t="shared" ref="T61" si="50">MAX(Q61-S61,0)</f>
        <v>0</v>
      </c>
      <c r="U61" s="23" t="str">
        <f>IF(SUMPRODUCT($J$64:T$64,$J61:T61)&lt;0.5, "Pending", IF(T61&lt;0.5, "Complete", "In Progress"))</f>
        <v>Pending</v>
      </c>
      <c r="V61" s="22">
        <v>0</v>
      </c>
      <c r="W61" s="22">
        <f t="shared" ref="W61" si="51">MAX(T61-V61,0)</f>
        <v>0</v>
      </c>
      <c r="X61" s="23" t="str">
        <f>IF(SUMPRODUCT($J$64:W$64,$J61:W61)&lt;0.5, "Pending", IF(W61&lt;0.5, "Complete", "In Progress"))</f>
        <v>Pending</v>
      </c>
      <c r="Y61" s="22">
        <v>0</v>
      </c>
      <c r="Z61" s="22">
        <f t="shared" ref="Z61" si="52">MAX(W61-Y61,0)</f>
        <v>0</v>
      </c>
      <c r="AA61" s="23" t="str">
        <f>IF(SUMPRODUCT($J$64:Z$64,$J61:Z61)&lt;0.5, "Pending", IF(Z61&lt;0.5, "Complete", "In Progress"))</f>
        <v>Pending</v>
      </c>
      <c r="AB61" s="22">
        <v>0</v>
      </c>
      <c r="AC61" s="22">
        <f t="shared" ref="AC61" si="53">MAX(Z61-AB61,0)</f>
        <v>0</v>
      </c>
      <c r="AD61" s="23" t="str">
        <f>IF(SUMPRODUCT($J$64:AC$64,$J61:AC61)&lt;0.5, "Pending", IF(AC61&lt;0.5, "Complete", "In Progress"))</f>
        <v>Pending</v>
      </c>
      <c r="AE61" s="22">
        <v>0</v>
      </c>
      <c r="AF61" s="22">
        <f t="shared" ref="AF61" si="54">MAX(AC61-AE61,0)</f>
        <v>0</v>
      </c>
      <c r="AG61" s="23" t="str">
        <f>IF(SUMPRODUCT($J$64:AF$64,$J61:AF61)&lt;0.5, "Pending", IF(AF61&lt;0.5, "Complete", "In Progress"))</f>
        <v>Pending</v>
      </c>
      <c r="AH61" s="22">
        <v>0</v>
      </c>
      <c r="AI61" s="22">
        <f t="shared" ref="AI61" si="55">MAX(AF61-AH61,0)</f>
        <v>0</v>
      </c>
      <c r="AJ61" s="23" t="str">
        <f>IF(SUMPRODUCT($J$64:AI$64,$J61:AI61)&lt;0.5, "Pending", IF(AI61&lt;0.5, "Complete", "In Progress"))</f>
        <v>Pending</v>
      </c>
      <c r="AK61" s="22">
        <v>0</v>
      </c>
      <c r="AL61" s="22">
        <f t="shared" ref="AL61" si="56">MAX(AI61-AK61,0)</f>
        <v>0</v>
      </c>
      <c r="AM61" s="23" t="str">
        <f>IF(SUMPRODUCT($J$64:AL$64,$J61:AL61)&lt;0.5, "Pending", IF(AL61&lt;0.5, "Complete", "In Progress"))</f>
        <v>Pending</v>
      </c>
      <c r="AN61" s="22">
        <v>0</v>
      </c>
      <c r="AO61" s="22">
        <f t="shared" ref="AO61" si="57">MAX(AL61-AN61,0)</f>
        <v>0</v>
      </c>
      <c r="AP61" s="23" t="str">
        <f>IF(SUMPRODUCT($J$64:AO$64,$J61:AO61)&lt;0.5, "Pending", IF(AO61&lt;0.5, "Complete", "In Progress"))</f>
        <v>Pending</v>
      </c>
      <c r="AQ61" s="22">
        <v>0</v>
      </c>
      <c r="AR61" s="22">
        <f t="shared" ref="AR61" si="58">MAX(AO61-AQ61,0)</f>
        <v>0</v>
      </c>
      <c r="AS61" s="23" t="str">
        <f>IF(SUMPRODUCT($J$64:AR$64,$J61:AR61)&lt;0.5, "Pending", IF(AR61&lt;0.5, "Complete", "In Progress"))</f>
        <v>Pending</v>
      </c>
      <c r="AT61" s="22">
        <v>0</v>
      </c>
      <c r="AU61" s="22">
        <f t="shared" ref="AU61" si="59">MAX(AR61-AT61,0)</f>
        <v>0</v>
      </c>
      <c r="AV61" s="23" t="str">
        <f>IF(SUMPRODUCT($J$64:AU$64,$J61:AU61)&lt;0.5, "Pending", IF(AU61&lt;0.5, "Complete", "In Progress"))</f>
        <v>Pending</v>
      </c>
      <c r="AW61" s="22">
        <v>0</v>
      </c>
      <c r="AX61" s="22">
        <f t="shared" ref="AX61" si="60">MAX(AU61-AW61,0)</f>
        <v>0</v>
      </c>
      <c r="AY61" s="23" t="str">
        <f>IF(SUMPRODUCT($J$64:AX$64,$J61:AX61)&lt;0.5, "Pending", IF(AX61&lt;0.5, "Complete", "In Progress"))</f>
        <v>Pending</v>
      </c>
      <c r="AZ61" s="22">
        <v>0</v>
      </c>
      <c r="BA61" s="22" t="e">
        <f>MAX(#REF!-AZ61,0)</f>
        <v>#REF!</v>
      </c>
      <c r="BB61" s="23" t="e">
        <f>IF(SUMPRODUCT($J$64:BA$64,$J61:BA61)&lt;0.5, "Pending", IF(BA61&lt;0.5, "Complete", "In Progress"))</f>
        <v>#REF!</v>
      </c>
      <c r="BC61" s="22">
        <v>0</v>
      </c>
      <c r="BD61" s="22" t="e">
        <f t="shared" ref="BD61" si="61">MAX(BA61-BC61,0)</f>
        <v>#REF!</v>
      </c>
      <c r="BE61" s="23" t="e">
        <f>IF(SUMPRODUCT($J$64:BD$64,$J61:BD61)&lt;0.5, "Pending", IF(BD61&lt;0.5, "Complete", "In Progress"))</f>
        <v>#REF!</v>
      </c>
      <c r="BF61" s="22">
        <v>0</v>
      </c>
      <c r="BG61" s="22" t="e">
        <f t="shared" ref="BG61" si="62">MAX(BD61-BF61,0)</f>
        <v>#REF!</v>
      </c>
      <c r="BH61" s="23" t="e">
        <f>IF(SUMPRODUCT($J$64:BG$64,$J61:BG61)&lt;0.5, "Pending", IF(BG61&lt;0.5, "Complete", "In Progress"))</f>
        <v>#REF!</v>
      </c>
      <c r="BI61" s="22">
        <v>0</v>
      </c>
      <c r="BJ61" s="22" t="e">
        <f t="shared" ref="BJ61" si="63">MAX(BG61-BI61,0)</f>
        <v>#REF!</v>
      </c>
      <c r="BK61" s="23" t="e">
        <f>IF(SUMPRODUCT($J$64:BJ$64,$J61:BJ61)&lt;0.5, "Pending", IF(BJ61&lt;0.5, "Complete", "In Progress"))</f>
        <v>#REF!</v>
      </c>
      <c r="BL61" s="22">
        <v>0</v>
      </c>
      <c r="BM61" s="22" t="e">
        <f t="shared" ref="BM61" si="64">MAX(BJ61-BL61,0)</f>
        <v>#REF!</v>
      </c>
      <c r="BN61" s="23" t="e">
        <f>IF(SUMPRODUCT($J$64:BM$64,$J61:BM61)&lt;0.5, "Pending", IF(BM61&lt;0.5, "Complete", "In Progress"))</f>
        <v>#REF!</v>
      </c>
      <c r="BO61" s="22">
        <v>0</v>
      </c>
      <c r="BP61" s="22" t="e">
        <f t="shared" ref="BP61" si="65">MAX(BM61-BO61,0)</f>
        <v>#REF!</v>
      </c>
      <c r="BQ61" s="23" t="e">
        <f>IF(SUMPRODUCT($J$64:BP$64,$J61:BP61)&lt;0.5, "Pending", IF(BP61&lt;0.5, "Complete", "In Progress"))</f>
        <v>#REF!</v>
      </c>
      <c r="BR61" s="22">
        <v>0</v>
      </c>
      <c r="BS61" s="22" t="e">
        <f t="shared" ref="BS61" si="66">MAX(BP61-BR61,0)</f>
        <v>#REF!</v>
      </c>
      <c r="BT61" s="23" t="e">
        <f>IF(SUMPRODUCT($J$64:BS$64,$J61:BS61)&lt;0.5, "Pending", IF(BS61&lt;0.5, "Complete", "In Progress"))</f>
        <v>#REF!</v>
      </c>
      <c r="BU61" s="22">
        <v>0</v>
      </c>
      <c r="BV61" s="22" t="e">
        <f t="shared" ref="BV61" si="67">MAX(BS61-BU61,0)</f>
        <v>#REF!</v>
      </c>
      <c r="BW61" s="23" t="e">
        <f>IF(SUMPRODUCT($J$64:BV$64,$J61:BV61)&lt;0.5, "Pending", IF(BV61&lt;0.5, "Complete", "In Progress"))</f>
        <v>#REF!</v>
      </c>
      <c r="BX61" s="22">
        <v>0</v>
      </c>
      <c r="BY61" s="22" t="e">
        <f t="shared" ref="BY61" si="68">MAX(BV61-BX61,0)</f>
        <v>#REF!</v>
      </c>
      <c r="BZ61" s="23" t="e">
        <f>IF(SUMPRODUCT($J$64:BY$64,$J61:BY61)&lt;0.5, "Pending", IF(BY61&lt;0.5, "Complete", "In Progress"))</f>
        <v>#REF!</v>
      </c>
      <c r="CA61" s="22">
        <v>0</v>
      </c>
      <c r="CB61" s="22" t="e">
        <f t="shared" ref="CB61" si="69">MAX(BY61-CA61,0)</f>
        <v>#REF!</v>
      </c>
      <c r="CC61" s="23" t="e">
        <f>IF(SUMPRODUCT($J$64:CB$64,$J61:CB61)&lt;0.5, "Pending", IF(CB61&lt;0.5, "Complete", "In Progress"))</f>
        <v>#REF!</v>
      </c>
      <c r="CD61" s="24"/>
      <c r="CE61" s="25">
        <f>SUMPRODUCT($H$64:AY$64,$H61:AY61)</f>
        <v>0</v>
      </c>
    </row>
    <row r="62" spans="1:83" hidden="1" x14ac:dyDescent="0.25">
      <c r="A62" s="26"/>
      <c r="B62" s="26"/>
      <c r="C62" s="26"/>
      <c r="D62" s="26"/>
      <c r="E62" s="26"/>
      <c r="F62" s="26"/>
      <c r="G62" s="26"/>
      <c r="H62" s="26"/>
      <c r="I62" s="26"/>
      <c r="J62" s="24"/>
      <c r="K62" s="24"/>
      <c r="L62" s="24"/>
      <c r="M62" s="27"/>
      <c r="N62" s="27"/>
      <c r="O62" s="24"/>
      <c r="P62" s="27"/>
      <c r="Q62" s="27"/>
      <c r="R62" s="24"/>
      <c r="S62" s="27"/>
      <c r="T62" s="27"/>
      <c r="U62" s="27"/>
      <c r="V62" s="27"/>
      <c r="W62" s="27"/>
      <c r="X62" s="24"/>
      <c r="Y62" s="27"/>
      <c r="Z62" s="27"/>
      <c r="AA62" s="24"/>
      <c r="AB62" s="27"/>
      <c r="AC62" s="27"/>
      <c r="AD62" s="24"/>
      <c r="AE62" s="27"/>
      <c r="AF62" s="27"/>
      <c r="AG62" s="24"/>
      <c r="AH62" s="27"/>
      <c r="AI62" s="27"/>
      <c r="AJ62" s="24"/>
      <c r="AK62" s="27"/>
      <c r="AL62" s="27"/>
      <c r="AM62" s="24"/>
      <c r="AN62" s="27"/>
      <c r="AO62" s="27"/>
      <c r="AP62" s="24"/>
      <c r="AQ62" s="27"/>
      <c r="AR62" s="27"/>
      <c r="AS62" s="24"/>
      <c r="AT62" s="27"/>
      <c r="AU62" s="27"/>
      <c r="AV62" s="24"/>
      <c r="AW62" s="27"/>
      <c r="AX62" s="27"/>
      <c r="AY62" s="24"/>
      <c r="AZ62" s="27"/>
      <c r="BA62" s="27"/>
      <c r="BB62" s="24"/>
      <c r="BC62" s="27"/>
      <c r="BD62" s="27"/>
      <c r="BE62" s="24"/>
      <c r="BF62" s="27"/>
      <c r="BG62" s="27"/>
      <c r="BH62" s="24"/>
      <c r="BI62" s="27"/>
      <c r="BJ62" s="27"/>
      <c r="BK62" s="24"/>
      <c r="BL62" s="27"/>
      <c r="BM62" s="27"/>
      <c r="BN62" s="24"/>
      <c r="BO62" s="27"/>
      <c r="BP62" s="27"/>
      <c r="BQ62" s="24"/>
      <c r="BR62" s="27"/>
      <c r="BS62" s="27"/>
      <c r="BT62" s="24"/>
      <c r="BU62" s="27"/>
      <c r="BV62" s="27"/>
      <c r="BW62" s="24"/>
      <c r="BX62" s="27"/>
      <c r="BY62" s="27"/>
      <c r="BZ62" s="24"/>
      <c r="CA62" s="27"/>
      <c r="CB62" s="27"/>
      <c r="CC62" s="24"/>
      <c r="CD62" s="24"/>
      <c r="CE62" s="28">
        <f>SUMPRODUCT($H$65:BK$65,$H62:BK62)</f>
        <v>0</v>
      </c>
    </row>
    <row r="63" spans="1:83" x14ac:dyDescent="0.25">
      <c r="A63" s="1"/>
      <c r="B63" s="1"/>
      <c r="C63" s="1"/>
      <c r="D63" s="1"/>
      <c r="E63" s="1"/>
      <c r="F63" s="1"/>
      <c r="G63" s="1"/>
      <c r="H63" s="1"/>
      <c r="I63" s="1"/>
      <c r="J63" s="173" t="s">
        <v>9</v>
      </c>
      <c r="K63" s="174"/>
      <c r="L63" s="29">
        <v>1</v>
      </c>
      <c r="M63" s="170" t="s">
        <v>9</v>
      </c>
      <c r="N63" s="172"/>
      <c r="O63" s="29">
        <f>L63+1</f>
        <v>2</v>
      </c>
      <c r="P63" s="170" t="s">
        <v>9</v>
      </c>
      <c r="Q63" s="172"/>
      <c r="R63" s="29">
        <f>O63+1</f>
        <v>3</v>
      </c>
      <c r="S63" s="170" t="s">
        <v>9</v>
      </c>
      <c r="T63" s="172"/>
      <c r="U63" s="29">
        <f>R63+1</f>
        <v>4</v>
      </c>
      <c r="V63" s="170" t="s">
        <v>9</v>
      </c>
      <c r="W63" s="172"/>
      <c r="X63" s="29">
        <f>U63+1</f>
        <v>5</v>
      </c>
      <c r="Y63" s="170" t="s">
        <v>9</v>
      </c>
      <c r="Z63" s="170"/>
      <c r="AA63" s="29">
        <f>X63+1</f>
        <v>6</v>
      </c>
      <c r="AB63" s="170" t="s">
        <v>9</v>
      </c>
      <c r="AC63" s="170"/>
      <c r="AD63" s="29">
        <f>AA63+1</f>
        <v>7</v>
      </c>
      <c r="AE63" s="170" t="s">
        <v>9</v>
      </c>
      <c r="AF63" s="170"/>
      <c r="AG63" s="29">
        <f>AD63+1</f>
        <v>8</v>
      </c>
      <c r="AH63" s="170" t="s">
        <v>9</v>
      </c>
      <c r="AI63" s="170"/>
      <c r="AJ63" s="29">
        <f>AG63+1</f>
        <v>9</v>
      </c>
      <c r="AK63" s="170" t="s">
        <v>9</v>
      </c>
      <c r="AL63" s="170"/>
      <c r="AM63" s="29">
        <f>AJ63+1</f>
        <v>10</v>
      </c>
      <c r="AN63" s="170" t="s">
        <v>9</v>
      </c>
      <c r="AO63" s="170"/>
      <c r="AP63" s="29">
        <f>AM63+1</f>
        <v>11</v>
      </c>
      <c r="AQ63" s="170" t="s">
        <v>9</v>
      </c>
      <c r="AR63" s="170"/>
      <c r="AS63" s="29">
        <f>AP63+1</f>
        <v>12</v>
      </c>
      <c r="AT63" s="170" t="s">
        <v>9</v>
      </c>
      <c r="AU63" s="170"/>
      <c r="AV63" s="29">
        <f>AS63+1</f>
        <v>13</v>
      </c>
      <c r="AW63" s="170" t="s">
        <v>9</v>
      </c>
      <c r="AX63" s="170"/>
      <c r="AY63" s="29">
        <f>AV63+1</f>
        <v>14</v>
      </c>
      <c r="AZ63" s="170" t="s">
        <v>9</v>
      </c>
      <c r="BA63" s="172"/>
      <c r="BB63" s="29" t="e">
        <f>#REF!+1</f>
        <v>#REF!</v>
      </c>
      <c r="BC63" s="170" t="s">
        <v>9</v>
      </c>
      <c r="BD63" s="172"/>
      <c r="BE63" s="29" t="e">
        <f>BB63+1</f>
        <v>#REF!</v>
      </c>
      <c r="BF63" s="170" t="s">
        <v>9</v>
      </c>
      <c r="BG63" s="172"/>
      <c r="BH63" s="29" t="e">
        <f>BE63+1</f>
        <v>#REF!</v>
      </c>
      <c r="BI63" s="170" t="s">
        <v>9</v>
      </c>
      <c r="BJ63" s="172"/>
      <c r="BK63" s="29" t="e">
        <f>BH63+1</f>
        <v>#REF!</v>
      </c>
      <c r="BL63" s="170" t="s">
        <v>9</v>
      </c>
      <c r="BM63" s="172"/>
      <c r="BN63" s="29" t="e">
        <f>BK63+1</f>
        <v>#REF!</v>
      </c>
      <c r="BO63" s="170" t="s">
        <v>9</v>
      </c>
      <c r="BP63" s="172"/>
      <c r="BQ63" s="29" t="e">
        <f>BN63+1</f>
        <v>#REF!</v>
      </c>
      <c r="BR63" s="170" t="s">
        <v>9</v>
      </c>
      <c r="BS63" s="172"/>
      <c r="BT63" s="29" t="e">
        <f>BQ63+1</f>
        <v>#REF!</v>
      </c>
      <c r="BU63" s="170" t="s">
        <v>9</v>
      </c>
      <c r="BV63" s="172"/>
      <c r="BW63" s="29" t="e">
        <f>BT63+1</f>
        <v>#REF!</v>
      </c>
      <c r="BX63" s="170" t="s">
        <v>9</v>
      </c>
      <c r="BY63" s="172"/>
      <c r="BZ63" s="29" t="e">
        <f>BW63+1</f>
        <v>#REF!</v>
      </c>
      <c r="CA63" s="170" t="s">
        <v>9</v>
      </c>
      <c r="CB63" s="172"/>
      <c r="CC63" s="29" t="e">
        <f>BZ63+1</f>
        <v>#REF!</v>
      </c>
      <c r="CD63" s="29"/>
      <c r="CE63" s="30"/>
    </row>
    <row r="64" spans="1:83" hidden="1" x14ac:dyDescent="0.25">
      <c r="A64" s="31"/>
      <c r="B64" s="31"/>
      <c r="C64" s="31"/>
      <c r="D64" s="31"/>
      <c r="E64" s="31" t="s">
        <v>11</v>
      </c>
      <c r="F64" s="31"/>
      <c r="G64" s="31"/>
      <c r="H64" s="31"/>
      <c r="I64" s="31"/>
      <c r="J64" s="147">
        <v>1</v>
      </c>
      <c r="K64" s="147">
        <v>0</v>
      </c>
      <c r="L64" s="31">
        <v>0</v>
      </c>
      <c r="M64" s="31">
        <v>1</v>
      </c>
      <c r="N64" s="31">
        <v>0</v>
      </c>
      <c r="O64" s="31">
        <v>0</v>
      </c>
      <c r="P64" s="31">
        <v>1</v>
      </c>
      <c r="Q64" s="31">
        <v>0</v>
      </c>
      <c r="R64" s="31">
        <v>0</v>
      </c>
      <c r="S64" s="31">
        <v>1</v>
      </c>
      <c r="T64" s="31">
        <v>0</v>
      </c>
      <c r="U64" s="31">
        <v>0</v>
      </c>
      <c r="V64" s="31">
        <v>1</v>
      </c>
      <c r="W64" s="31">
        <v>0</v>
      </c>
      <c r="X64" s="31">
        <v>0</v>
      </c>
      <c r="Y64" s="31">
        <v>1</v>
      </c>
      <c r="Z64" s="31">
        <v>0</v>
      </c>
      <c r="AA64" s="31">
        <v>0</v>
      </c>
      <c r="AB64" s="31">
        <v>1</v>
      </c>
      <c r="AC64" s="31">
        <v>0</v>
      </c>
      <c r="AD64" s="31">
        <v>0</v>
      </c>
      <c r="AE64" s="31">
        <v>1</v>
      </c>
      <c r="AF64" s="31">
        <v>0</v>
      </c>
      <c r="AG64" s="31">
        <v>0</v>
      </c>
      <c r="AH64" s="31">
        <v>1</v>
      </c>
      <c r="AI64" s="31">
        <v>0</v>
      </c>
      <c r="AJ64" s="31">
        <v>0</v>
      </c>
      <c r="AK64" s="31">
        <v>1</v>
      </c>
      <c r="AL64" s="31">
        <v>0</v>
      </c>
      <c r="AM64" s="31">
        <v>0</v>
      </c>
      <c r="AN64" s="31">
        <v>1</v>
      </c>
      <c r="AO64" s="31">
        <v>0</v>
      </c>
      <c r="AP64" s="31">
        <v>0</v>
      </c>
      <c r="AQ64" s="31">
        <v>1</v>
      </c>
      <c r="AR64" s="31">
        <v>0</v>
      </c>
      <c r="AS64" s="31">
        <v>0</v>
      </c>
      <c r="AT64" s="31">
        <v>1</v>
      </c>
      <c r="AU64" s="31">
        <v>0</v>
      </c>
      <c r="AV64" s="31">
        <v>0</v>
      </c>
      <c r="AW64" s="31">
        <v>1</v>
      </c>
      <c r="AX64" s="31">
        <v>0</v>
      </c>
      <c r="AY64" s="31">
        <v>0</v>
      </c>
      <c r="AZ64" s="31">
        <v>1</v>
      </c>
      <c r="BA64" s="31">
        <v>0</v>
      </c>
      <c r="BB64" s="31">
        <v>0</v>
      </c>
      <c r="BC64" s="31">
        <v>1</v>
      </c>
      <c r="BD64" s="31">
        <v>0</v>
      </c>
      <c r="BE64" s="31">
        <v>0</v>
      </c>
      <c r="BF64" s="31">
        <v>1</v>
      </c>
      <c r="BG64" s="31">
        <v>0</v>
      </c>
      <c r="BH64" s="31">
        <v>0</v>
      </c>
      <c r="BI64" s="31">
        <v>1</v>
      </c>
      <c r="BJ64" s="31">
        <v>0</v>
      </c>
      <c r="BK64" s="31">
        <v>0</v>
      </c>
      <c r="BL64" s="31">
        <v>1</v>
      </c>
      <c r="BM64" s="31">
        <v>0</v>
      </c>
      <c r="BN64" s="31">
        <v>0</v>
      </c>
      <c r="BO64" s="31">
        <v>1</v>
      </c>
      <c r="BP64" s="31">
        <v>0</v>
      </c>
      <c r="BQ64" s="31">
        <v>0</v>
      </c>
      <c r="BR64" s="31">
        <v>1</v>
      </c>
      <c r="BS64" s="31">
        <v>0</v>
      </c>
      <c r="BT64" s="31">
        <v>0</v>
      </c>
      <c r="BU64" s="31">
        <v>1</v>
      </c>
      <c r="BV64" s="31">
        <v>0</v>
      </c>
      <c r="BW64" s="31">
        <v>0</v>
      </c>
      <c r="BX64" s="31">
        <v>1</v>
      </c>
      <c r="BY64" s="31">
        <v>0</v>
      </c>
      <c r="BZ64" s="31">
        <v>0</v>
      </c>
      <c r="CA64" s="31">
        <v>1</v>
      </c>
      <c r="CB64" s="31">
        <v>0</v>
      </c>
      <c r="CC64" s="31">
        <v>0</v>
      </c>
      <c r="CD64" s="31"/>
      <c r="CE64" s="32"/>
    </row>
    <row r="65" spans="1:83" hidden="1" x14ac:dyDescent="0.25">
      <c r="A65" s="33"/>
      <c r="B65" s="33"/>
      <c r="C65" s="33"/>
      <c r="D65" s="33"/>
      <c r="E65" s="31" t="s">
        <v>13</v>
      </c>
      <c r="F65" s="31"/>
      <c r="G65" s="31"/>
      <c r="H65" s="31"/>
      <c r="I65" s="31"/>
      <c r="J65" s="24">
        <v>0</v>
      </c>
      <c r="K65" s="147">
        <v>1</v>
      </c>
      <c r="L65" s="31">
        <v>0</v>
      </c>
      <c r="M65" s="34">
        <v>0</v>
      </c>
      <c r="N65" s="31">
        <v>1</v>
      </c>
      <c r="O65" s="31">
        <v>0</v>
      </c>
      <c r="P65" s="34">
        <v>0</v>
      </c>
      <c r="Q65" s="31">
        <v>1</v>
      </c>
      <c r="R65" s="31">
        <v>0</v>
      </c>
      <c r="S65" s="34">
        <v>0</v>
      </c>
      <c r="T65" s="31">
        <v>1</v>
      </c>
      <c r="U65" s="31">
        <v>0</v>
      </c>
      <c r="V65" s="34">
        <v>0</v>
      </c>
      <c r="W65" s="31">
        <v>1</v>
      </c>
      <c r="X65" s="31">
        <v>0</v>
      </c>
      <c r="Y65" s="34">
        <v>0</v>
      </c>
      <c r="Z65" s="31">
        <v>1</v>
      </c>
      <c r="AA65" s="31">
        <v>0</v>
      </c>
      <c r="AB65" s="34">
        <v>0</v>
      </c>
      <c r="AC65" s="31">
        <v>1</v>
      </c>
      <c r="AD65" s="31">
        <v>0</v>
      </c>
      <c r="AE65" s="34">
        <v>0</v>
      </c>
      <c r="AF65" s="31">
        <v>1</v>
      </c>
      <c r="AG65" s="31">
        <v>0</v>
      </c>
      <c r="AH65" s="34">
        <v>0</v>
      </c>
      <c r="AI65" s="31">
        <v>1</v>
      </c>
      <c r="AJ65" s="31">
        <v>0</v>
      </c>
      <c r="AK65" s="34">
        <v>0</v>
      </c>
      <c r="AL65" s="31">
        <v>1</v>
      </c>
      <c r="AM65" s="31">
        <v>0</v>
      </c>
      <c r="AN65" s="34">
        <v>0</v>
      </c>
      <c r="AO65" s="31">
        <v>1</v>
      </c>
      <c r="AP65" s="31">
        <v>0</v>
      </c>
      <c r="AQ65" s="34">
        <v>0</v>
      </c>
      <c r="AR65" s="31">
        <v>1</v>
      </c>
      <c r="AS65" s="31">
        <v>0</v>
      </c>
      <c r="AT65" s="34">
        <v>0</v>
      </c>
      <c r="AU65" s="31">
        <v>1</v>
      </c>
      <c r="AV65" s="31">
        <v>0</v>
      </c>
      <c r="AW65" s="34">
        <v>0</v>
      </c>
      <c r="AX65" s="31">
        <v>1</v>
      </c>
      <c r="AY65" s="31">
        <v>0</v>
      </c>
      <c r="AZ65" s="34">
        <v>0</v>
      </c>
      <c r="BA65" s="31">
        <v>1</v>
      </c>
      <c r="BB65" s="31">
        <v>0</v>
      </c>
      <c r="BC65" s="34">
        <v>0</v>
      </c>
      <c r="BD65" s="31">
        <v>1</v>
      </c>
      <c r="BE65" s="31">
        <v>0</v>
      </c>
      <c r="BF65" s="34">
        <v>0</v>
      </c>
      <c r="BG65" s="31">
        <v>1</v>
      </c>
      <c r="BH65" s="31">
        <v>0</v>
      </c>
      <c r="BI65" s="34">
        <v>0</v>
      </c>
      <c r="BJ65" s="31">
        <v>1</v>
      </c>
      <c r="BK65" s="31">
        <v>0</v>
      </c>
      <c r="BL65" s="34">
        <v>0</v>
      </c>
      <c r="BM65" s="31">
        <v>1</v>
      </c>
      <c r="BN65" s="31">
        <v>0</v>
      </c>
      <c r="BO65" s="34">
        <v>0</v>
      </c>
      <c r="BP65" s="31">
        <v>1</v>
      </c>
      <c r="BQ65" s="31">
        <v>0</v>
      </c>
      <c r="BR65" s="34">
        <v>0</v>
      </c>
      <c r="BS65" s="31">
        <v>1</v>
      </c>
      <c r="BT65" s="31">
        <v>0</v>
      </c>
      <c r="BU65" s="34">
        <v>0</v>
      </c>
      <c r="BV65" s="31">
        <v>1</v>
      </c>
      <c r="BW65" s="31">
        <v>0</v>
      </c>
      <c r="BX65" s="34">
        <v>0</v>
      </c>
      <c r="BY65" s="31">
        <v>1</v>
      </c>
      <c r="BZ65" s="31">
        <v>0</v>
      </c>
      <c r="CA65" s="34">
        <v>0</v>
      </c>
      <c r="CB65" s="31">
        <v>1</v>
      </c>
      <c r="CC65" s="31">
        <v>0</v>
      </c>
      <c r="CD65" s="31"/>
    </row>
    <row r="66" spans="1:83" hidden="1" x14ac:dyDescent="0.25">
      <c r="A66" s="31"/>
      <c r="B66" s="31"/>
      <c r="C66" s="31"/>
      <c r="D66" s="31"/>
      <c r="E66" s="35" t="s">
        <v>14</v>
      </c>
      <c r="F66" s="31"/>
      <c r="G66" s="31"/>
      <c r="H66" s="31"/>
      <c r="I66" s="31"/>
      <c r="J66" s="24">
        <v>0</v>
      </c>
      <c r="K66" s="147">
        <v>0</v>
      </c>
      <c r="L66" s="31">
        <v>1</v>
      </c>
      <c r="M66" s="34">
        <v>0</v>
      </c>
      <c r="N66" s="31">
        <v>0</v>
      </c>
      <c r="O66" s="31">
        <v>1</v>
      </c>
      <c r="P66" s="34">
        <v>0</v>
      </c>
      <c r="Q66" s="31">
        <v>0</v>
      </c>
      <c r="R66" s="31">
        <v>1</v>
      </c>
      <c r="S66" s="34">
        <v>0</v>
      </c>
      <c r="T66" s="31">
        <v>0</v>
      </c>
      <c r="U66" s="31">
        <v>1</v>
      </c>
      <c r="V66" s="34">
        <v>0</v>
      </c>
      <c r="W66" s="31">
        <v>0</v>
      </c>
      <c r="X66" s="31">
        <v>1</v>
      </c>
      <c r="Y66" s="34">
        <v>0</v>
      </c>
      <c r="Z66" s="31">
        <v>0</v>
      </c>
      <c r="AA66" s="31">
        <v>1</v>
      </c>
      <c r="AB66" s="34">
        <v>0</v>
      </c>
      <c r="AC66" s="31">
        <v>0</v>
      </c>
      <c r="AD66" s="31">
        <v>1</v>
      </c>
      <c r="AE66" s="34">
        <v>0</v>
      </c>
      <c r="AF66" s="31">
        <v>0</v>
      </c>
      <c r="AG66" s="31">
        <v>1</v>
      </c>
      <c r="AH66" s="34">
        <v>0</v>
      </c>
      <c r="AI66" s="31">
        <v>0</v>
      </c>
      <c r="AJ66" s="31">
        <v>1</v>
      </c>
      <c r="AK66" s="34">
        <v>0</v>
      </c>
      <c r="AL66" s="31">
        <v>0</v>
      </c>
      <c r="AM66" s="31">
        <v>1</v>
      </c>
      <c r="AN66" s="34">
        <v>0</v>
      </c>
      <c r="AO66" s="31">
        <v>0</v>
      </c>
      <c r="AP66" s="31">
        <v>1</v>
      </c>
      <c r="AQ66" s="34">
        <v>0</v>
      </c>
      <c r="AR66" s="31">
        <v>0</v>
      </c>
      <c r="AS66" s="31">
        <v>1</v>
      </c>
      <c r="AT66" s="34">
        <v>0</v>
      </c>
      <c r="AU66" s="31">
        <v>0</v>
      </c>
      <c r="AV66" s="31">
        <v>1</v>
      </c>
      <c r="AW66" s="34">
        <v>0</v>
      </c>
      <c r="AX66" s="31">
        <v>0</v>
      </c>
      <c r="AY66" s="31">
        <v>1</v>
      </c>
      <c r="AZ66" s="34">
        <v>0</v>
      </c>
      <c r="BA66" s="31">
        <v>0</v>
      </c>
      <c r="BB66" s="31">
        <v>1</v>
      </c>
      <c r="BC66" s="34">
        <v>0</v>
      </c>
      <c r="BD66" s="31">
        <v>0</v>
      </c>
      <c r="BE66" s="31">
        <v>1</v>
      </c>
      <c r="BF66" s="34">
        <v>0</v>
      </c>
      <c r="BG66" s="31">
        <v>0</v>
      </c>
      <c r="BH66" s="31">
        <v>1</v>
      </c>
      <c r="BI66" s="34">
        <v>0</v>
      </c>
      <c r="BJ66" s="31">
        <v>0</v>
      </c>
      <c r="BK66" s="31">
        <v>1</v>
      </c>
      <c r="BL66" s="34">
        <v>0</v>
      </c>
      <c r="BM66" s="31">
        <v>0</v>
      </c>
      <c r="BN66" s="31">
        <v>1</v>
      </c>
      <c r="BO66" s="34">
        <v>0</v>
      </c>
      <c r="BP66" s="31">
        <v>0</v>
      </c>
      <c r="BQ66" s="31">
        <v>1</v>
      </c>
      <c r="BR66" s="34">
        <v>0</v>
      </c>
      <c r="BS66" s="31">
        <v>0</v>
      </c>
      <c r="BT66" s="31">
        <v>1</v>
      </c>
      <c r="BU66" s="34">
        <v>0</v>
      </c>
      <c r="BV66" s="31">
        <v>0</v>
      </c>
      <c r="BW66" s="31">
        <v>1</v>
      </c>
      <c r="BX66" s="34">
        <v>0</v>
      </c>
      <c r="BY66" s="31">
        <v>0</v>
      </c>
      <c r="BZ66" s="31">
        <v>1</v>
      </c>
      <c r="CA66" s="34">
        <v>0</v>
      </c>
      <c r="CB66" s="31">
        <v>0</v>
      </c>
      <c r="CC66" s="31">
        <v>1</v>
      </c>
      <c r="CD66" s="31"/>
    </row>
    <row r="67" spans="1:83" x14ac:dyDescent="0.25">
      <c r="A67" s="36">
        <v>300</v>
      </c>
      <c r="B67" s="36">
        <v>300</v>
      </c>
      <c r="C67" s="36">
        <v>300</v>
      </c>
      <c r="D67" s="36" t="s">
        <v>90</v>
      </c>
      <c r="E67" s="37" t="s">
        <v>86</v>
      </c>
      <c r="F67" s="37"/>
      <c r="G67" s="37"/>
      <c r="H67" s="37"/>
      <c r="I67" s="8">
        <f>SUBTOTAL(109,I$4:I$62)</f>
        <v>0</v>
      </c>
      <c r="J67" s="148">
        <f>SUBTOTAL(109,J$4:J$62)</f>
        <v>0</v>
      </c>
      <c r="K67" s="148">
        <f>SUBTOTAL(109,K$4:K$61)</f>
        <v>0</v>
      </c>
      <c r="L67" s="8"/>
      <c r="M67" s="8">
        <f>SUBTOTAL(109,M$4:M$62)</f>
        <v>0</v>
      </c>
      <c r="N67" s="8">
        <f>SUBTOTAL(109,N$4:N$61)</f>
        <v>0</v>
      </c>
      <c r="O67" s="8"/>
      <c r="P67" s="8">
        <f>SUBTOTAL(109,P$4:P$62)</f>
        <v>0</v>
      </c>
      <c r="Q67" s="8">
        <f>SUBTOTAL(109,Q$4:Q$61)</f>
        <v>0</v>
      </c>
      <c r="R67" s="8"/>
      <c r="S67" s="8">
        <f>SUBTOTAL(109,S$4:S$62)</f>
        <v>0</v>
      </c>
      <c r="T67" s="8">
        <f>SUBTOTAL(109,T$4:T$61)</f>
        <v>0</v>
      </c>
      <c r="U67" s="8"/>
      <c r="V67" s="8">
        <f>SUBTOTAL(109,V$4:V$62)</f>
        <v>0</v>
      </c>
      <c r="W67" s="8">
        <f>SUBTOTAL(109,W$4:W$61)</f>
        <v>0</v>
      </c>
      <c r="X67" s="8"/>
      <c r="Y67" s="8">
        <f>SUBTOTAL(109,Y$4:Y$62)</f>
        <v>0</v>
      </c>
      <c r="Z67" s="8">
        <f>SUBTOTAL(109,Z$4:Z$61)</f>
        <v>0</v>
      </c>
      <c r="AA67" s="8"/>
      <c r="AB67" s="8">
        <f>SUBTOTAL(109,AB$4:AB$62)</f>
        <v>0</v>
      </c>
      <c r="AC67" s="8">
        <f>SUBTOTAL(109,AC$4:AC$61)</f>
        <v>0</v>
      </c>
      <c r="AD67" s="8"/>
      <c r="AE67" s="8">
        <f>SUBTOTAL(109,AE$4:AE$62)</f>
        <v>0</v>
      </c>
      <c r="AF67" s="8">
        <f>SUBTOTAL(109,AF$4:AF$61)</f>
        <v>0</v>
      </c>
      <c r="AG67" s="8"/>
      <c r="AH67" s="8">
        <f>SUBTOTAL(109,AH$4:AH$62)</f>
        <v>0</v>
      </c>
      <c r="AI67" s="8">
        <f>SUBTOTAL(109,AI$4:AI$61)</f>
        <v>0</v>
      </c>
      <c r="AJ67" s="8"/>
      <c r="AK67" s="8">
        <f>SUBTOTAL(109,AK$4:AK$62)</f>
        <v>0</v>
      </c>
      <c r="AL67" s="8">
        <f>SUBTOTAL(109,AL$4:AL$61)</f>
        <v>0</v>
      </c>
      <c r="AM67" s="8"/>
      <c r="AN67" s="8">
        <f>SUBTOTAL(109,AN$4:AN$62)</f>
        <v>0</v>
      </c>
      <c r="AO67" s="8">
        <f>SUBTOTAL(109,AO$4:AO$61)</f>
        <v>0</v>
      </c>
      <c r="AP67" s="8"/>
      <c r="AQ67" s="8">
        <f>SUBTOTAL(109,AQ$4:AQ$62)</f>
        <v>0</v>
      </c>
      <c r="AR67" s="8">
        <f>SUBTOTAL(109,AR$4:AR$61)</f>
        <v>0</v>
      </c>
      <c r="AS67" s="8"/>
      <c r="AT67" s="8">
        <f>SUBTOTAL(109,AT$4:AT$62)</f>
        <v>0</v>
      </c>
      <c r="AU67" s="8">
        <f>SUBTOTAL(109,AU$4:AU$61)</f>
        <v>0</v>
      </c>
      <c r="AV67" s="8"/>
      <c r="AW67" s="8">
        <f>SUBTOTAL(109,AW$4:AW$62)</f>
        <v>0</v>
      </c>
      <c r="AX67" s="8">
        <f>SUBTOTAL(109,AX$4:AX$61)</f>
        <v>0</v>
      </c>
      <c r="AY67" s="8"/>
      <c r="AZ67" s="8">
        <f t="shared" ref="AZ67:CC67" si="70">SUBTOTAL(109,AZ$4:AZ$61)</f>
        <v>0</v>
      </c>
      <c r="BA67" s="8" t="e">
        <f t="shared" si="70"/>
        <v>#REF!</v>
      </c>
      <c r="BB67" s="8" t="e">
        <f t="shared" si="70"/>
        <v>#REF!</v>
      </c>
      <c r="BC67" s="8">
        <f t="shared" si="70"/>
        <v>0</v>
      </c>
      <c r="BD67" s="8" t="e">
        <f t="shared" si="70"/>
        <v>#REF!</v>
      </c>
      <c r="BE67" s="8" t="e">
        <f t="shared" si="70"/>
        <v>#REF!</v>
      </c>
      <c r="BF67" s="8">
        <f t="shared" si="70"/>
        <v>0</v>
      </c>
      <c r="BG67" s="8" t="e">
        <f t="shared" si="70"/>
        <v>#REF!</v>
      </c>
      <c r="BH67" s="8" t="e">
        <f t="shared" si="70"/>
        <v>#REF!</v>
      </c>
      <c r="BI67" s="8">
        <f t="shared" si="70"/>
        <v>0</v>
      </c>
      <c r="BJ67" s="8" t="e">
        <f t="shared" si="70"/>
        <v>#REF!</v>
      </c>
      <c r="BK67" s="8" t="e">
        <f t="shared" si="70"/>
        <v>#REF!</v>
      </c>
      <c r="BL67" s="8">
        <f t="shared" si="70"/>
        <v>0</v>
      </c>
      <c r="BM67" s="8" t="e">
        <f t="shared" si="70"/>
        <v>#REF!</v>
      </c>
      <c r="BN67" s="8" t="e">
        <f t="shared" si="70"/>
        <v>#REF!</v>
      </c>
      <c r="BO67" s="8">
        <f t="shared" si="70"/>
        <v>0</v>
      </c>
      <c r="BP67" s="8" t="e">
        <f t="shared" si="70"/>
        <v>#REF!</v>
      </c>
      <c r="BQ67" s="8" t="e">
        <f t="shared" si="70"/>
        <v>#REF!</v>
      </c>
      <c r="BR67" s="8">
        <f t="shared" si="70"/>
        <v>0</v>
      </c>
      <c r="BS67" s="8" t="e">
        <f t="shared" si="70"/>
        <v>#REF!</v>
      </c>
      <c r="BT67" s="8" t="e">
        <f t="shared" si="70"/>
        <v>#REF!</v>
      </c>
      <c r="BU67" s="8">
        <f t="shared" si="70"/>
        <v>0</v>
      </c>
      <c r="BV67" s="8" t="e">
        <f t="shared" si="70"/>
        <v>#REF!</v>
      </c>
      <c r="BW67" s="8" t="e">
        <f t="shared" si="70"/>
        <v>#REF!</v>
      </c>
      <c r="BX67" s="8">
        <f t="shared" si="70"/>
        <v>0</v>
      </c>
      <c r="BY67" s="8" t="e">
        <f t="shared" si="70"/>
        <v>#REF!</v>
      </c>
      <c r="BZ67" s="8" t="e">
        <f t="shared" si="70"/>
        <v>#REF!</v>
      </c>
      <c r="CA67" s="8">
        <f t="shared" si="70"/>
        <v>0</v>
      </c>
      <c r="CB67" s="8" t="e">
        <f t="shared" si="70"/>
        <v>#REF!</v>
      </c>
      <c r="CC67" s="8" t="e">
        <f t="shared" si="70"/>
        <v>#REF!</v>
      </c>
      <c r="CD67" s="37"/>
      <c r="CE67" s="37"/>
    </row>
  </sheetData>
  <autoFilter ref="C3:CE61" xr:uid="{00000000-0009-0000-0000-000000000000}"/>
  <mergeCells count="48">
    <mergeCell ref="AT63:AU63"/>
    <mergeCell ref="AW63:AX63"/>
    <mergeCell ref="AH63:AI63"/>
    <mergeCell ref="AK63:AL63"/>
    <mergeCell ref="AN63:AO63"/>
    <mergeCell ref="AQ63:AR63"/>
    <mergeCell ref="AW1:AY1"/>
    <mergeCell ref="AH1:AJ1"/>
    <mergeCell ref="AK1:AM1"/>
    <mergeCell ref="AN1:AP1"/>
    <mergeCell ref="AQ1:AS1"/>
    <mergeCell ref="AT1:AV1"/>
    <mergeCell ref="V1:X1"/>
    <mergeCell ref="J63:K63"/>
    <mergeCell ref="M63:N63"/>
    <mergeCell ref="P63:Q63"/>
    <mergeCell ref="S63:T63"/>
    <mergeCell ref="V63:W63"/>
    <mergeCell ref="J1:L1"/>
    <mergeCell ref="M1:O1"/>
    <mergeCell ref="P1:R1"/>
    <mergeCell ref="S1:U1"/>
    <mergeCell ref="BL1:BN1"/>
    <mergeCell ref="BL63:BM63"/>
    <mergeCell ref="BO1:BQ1"/>
    <mergeCell ref="BO63:BP63"/>
    <mergeCell ref="AZ1:BB1"/>
    <mergeCell ref="AZ63:BA63"/>
    <mergeCell ref="BC1:BE1"/>
    <mergeCell ref="BC63:BD63"/>
    <mergeCell ref="BF1:BH1"/>
    <mergeCell ref="BF63:BG63"/>
    <mergeCell ref="BI1:BK1"/>
    <mergeCell ref="BI63:BJ63"/>
    <mergeCell ref="BX1:BZ1"/>
    <mergeCell ref="BX63:BY63"/>
    <mergeCell ref="CA1:CC1"/>
    <mergeCell ref="CA63:CB63"/>
    <mergeCell ref="BR1:BT1"/>
    <mergeCell ref="BR63:BS63"/>
    <mergeCell ref="BU1:BW1"/>
    <mergeCell ref="BU63:BV63"/>
    <mergeCell ref="AE63:AF63"/>
    <mergeCell ref="AB63:AC63"/>
    <mergeCell ref="Y63:Z63"/>
    <mergeCell ref="AE1:AG1"/>
    <mergeCell ref="AB1:AD1"/>
    <mergeCell ref="Y1:AA1"/>
  </mergeCells>
  <phoneticPr fontId="2" type="noConversion"/>
  <conditionalFormatting sqref="I67">
    <cfRule type="cellIs" dxfId="47" priority="11" stopIfTrue="1" operator="lessThan">
      <formula>C67*0.75</formula>
    </cfRule>
    <cfRule type="cellIs" dxfId="46" priority="11" stopIfTrue="1" operator="between">
      <formula>C67*0.75</formula>
      <formula>#REF!</formula>
    </cfRule>
    <cfRule type="cellIs" dxfId="45" priority="11" stopIfTrue="1" operator="greaterThan">
      <formula>C67</formula>
    </cfRule>
  </conditionalFormatting>
  <conditionalFormatting sqref="J2:J3 CA2:CA3 BR2:BR3 BU2:BU3 P2:P3 S2:S3 V2:V3 Y2:Y3 AB2:AB3 AE2:AE3 AH2:AH3 AK2:AK3 AN2:AN3 AQ2:AQ3 AT2:AT3 AW2:AW3 AZ2:AZ3 BC2:BC3 BF2:BF3 BI2:BI3 BL2:BL3 BO2:BO3 BX2:BX3 M2:M3">
    <cfRule type="expression" dxfId="44" priority="3" stopIfTrue="1">
      <formula>J$1=TODAY()+DailyScrumDateModifier</formula>
    </cfRule>
  </conditionalFormatting>
  <conditionalFormatting sqref="K2:K3 Q2:Q3 T2:T3 W2:W3 Z2:Z3 AC2:AC3 AF2:AF3 AI2:AI3 AL2:AL3 AO2:AO3 AR2:AR3 AU2:AU3 AX2:AX3 BA2:BA3 BD2:BD3 BG2:BG3 BJ2:BJ3 BM2:BM3 BP2:BP3 BS2:BS3 BV2:BV3 BY2:BY3 CB2:CB3 N2:N3">
    <cfRule type="expression" dxfId="43" priority="4" stopIfTrue="1">
      <formula>J$1=TODAY()+DailyScrumDateModifier</formula>
    </cfRule>
  </conditionalFormatting>
  <conditionalFormatting sqref="L2:L3 R2:R3 U2:U3 X2:X3 AA2:AA3 AD2:AD3 AG2:AG3 AJ2:AJ3 AM2:AM3 AP2:AP3 AS2:AS3 AV2:AV3 AY2:AY3 BB2:BB3 BE2:BE3 BH2:BH3 BK2:BK3 BN2:BN3 BQ2:BQ3 BT2:BT3 BW2:BW3 BZ2:BZ3 CC2:CC3 O2:O3">
    <cfRule type="expression" dxfId="42" priority="5" stopIfTrue="1">
      <formula>J$1=TODAY()+DailyScrumDateModifier</formula>
    </cfRule>
  </conditionalFormatting>
  <conditionalFormatting sqref="S4:S61 AW4:AW61 AT4:AT61 AQ4:AQ61 AN4:AN61 AK4:AK61 AH4:AH61 AE4:AE61 AB4:AB61 Y4:Y61 V4:V61 CA4:CA61 BX4:BX61 BU4:BU61 BR4:BR61 BO4:BO61 BL4:BL61 BI4:BI61 BF4:BF61 BC4:BC61 AZ4:AZ61 M4:M61 J4:J61 P4:P61">
    <cfRule type="expression" dxfId="41" priority="14" stopIfTrue="1">
      <formula>J$1=TODAY()+DailyScrumDateModifier</formula>
    </cfRule>
    <cfRule type="expression" dxfId="40" priority="14" stopIfTrue="1">
      <formula>MOD(ROW(),2)</formula>
    </cfRule>
  </conditionalFormatting>
  <conditionalFormatting sqref="N4:N61 AX4:AX61 AU4:AU61 AR4:AR61 AL4:AL61 AF4:AF61 AC4:AC61 Z4:Z61 W4:W61 Q4:Q61 CB4:CB61 BY4:BY61 BV4:BV61 BS4:BS61 BP4:BP61 BM4:BM61 BJ4:BJ61 BG4:BG61 BD4:BD61 BA4:BA61 K4:K61 T4:T61 AI4:AI61 AO4:AO61">
    <cfRule type="expression" dxfId="39" priority="16" stopIfTrue="1">
      <formula>J$1=TODAY()+DailyScrumDateModifier</formula>
    </cfRule>
    <cfRule type="expression" dxfId="38" priority="16" stopIfTrue="1">
      <formula>MOD(ROW(),2)</formula>
    </cfRule>
  </conditionalFormatting>
  <conditionalFormatting sqref="CE4:CE62 H4:I61 A4:E61">
    <cfRule type="expression" dxfId="37" priority="18" stopIfTrue="1">
      <formula>MOD(ROW(),2)</formula>
    </cfRule>
  </conditionalFormatting>
  <conditionalFormatting sqref="CC4:CC61 BZ4:BZ61 BW4:BW61 BT4:BT61 BQ4:BQ61 BN4:BN61 BK4:BK61 BH4:BH61 BE4:BE61 BB4:BB61 X4:X61 U4:U61 R4:R61 O4:O61 AY4:AY61 AV4:AV61 AS4:AS61 AP4:AP61 AM4:AM61 AJ4:AJ61 AG4:AG61 AD4:AD61 AA4:AA61 L4:L61">
    <cfRule type="cellIs" dxfId="36" priority="19" stopIfTrue="1" operator="equal">
      <formula>"Pending"</formula>
    </cfRule>
    <cfRule type="cellIs" dxfId="35" priority="19" stopIfTrue="1" operator="equal">
      <formula>"In Progress"</formula>
    </cfRule>
    <cfRule type="cellIs" dxfId="34" priority="19" stopIfTrue="1" operator="equal">
      <formula>"Complete"</formula>
    </cfRule>
  </conditionalFormatting>
  <conditionalFormatting sqref="J1:CC1">
    <cfRule type="expression" dxfId="33" priority="6" stopIfTrue="1">
      <formula>J$1=TODAY()+DailyScrumDateModifier</formula>
    </cfRule>
    <cfRule type="expression" dxfId="32" priority="6" stopIfTrue="1">
      <formula>J$1=TODAY()</formula>
    </cfRule>
  </conditionalFormatting>
  <conditionalFormatting sqref="J68:K69 M68:N69">
    <cfRule type="expression" dxfId="31" priority="8" stopIfTrue="1">
      <formula>"I1=TODAY()"</formula>
    </cfRule>
  </conditionalFormatting>
  <conditionalFormatting sqref="G63">
    <cfRule type="cellIs" dxfId="30" priority="9" stopIfTrue="1" operator="equal">
      <formula>"Complete"</formula>
    </cfRule>
    <cfRule type="cellIs" dxfId="29" priority="9" stopIfTrue="1" operator="equal">
      <formula>"In Progress"</formula>
    </cfRule>
  </conditionalFormatting>
  <conditionalFormatting sqref="G4:G61">
    <cfRule type="cellIs" dxfId="28" priority="22" stopIfTrue="1" operator="equal">
      <formula>"Complete"</formula>
    </cfRule>
    <cfRule type="cellIs" dxfId="27" priority="22" stopIfTrue="1" operator="equal">
      <formula>"In Progress"</formula>
    </cfRule>
    <cfRule type="cellIs" dxfId="26" priority="22" stopIfTrue="1" operator="equal">
      <formula>"Pending"</formula>
    </cfRule>
  </conditionalFormatting>
  <dataValidations count="3">
    <dataValidation type="list" allowBlank="1" showInputMessage="1" showErrorMessage="1" sqref="F4:F61" xr:uid="{00000000-0002-0000-0000-000000000000}">
      <formula1>Members</formula1>
    </dataValidation>
    <dataValidation type="list" allowBlank="1" showInputMessage="1" showErrorMessage="1" sqref="A4:A61" xr:uid="{00000000-0002-0000-0000-000001000000}">
      <formula1>Worktype</formula1>
    </dataValidation>
    <dataValidation type="list" allowBlank="1" showInputMessage="1" showErrorMessage="1" sqref="B4:B61" xr:uid="{00000000-0002-0000-0000-000002000000}">
      <formula1>Deliverable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AH51"/>
  <sheetViews>
    <sheetView zoomScale="190" zoomScaleNormal="190" workbookViewId="0">
      <selection activeCell="U16" sqref="U16"/>
    </sheetView>
  </sheetViews>
  <sheetFormatPr defaultColWidth="9.109375" defaultRowHeight="13.2" x14ac:dyDescent="0.25"/>
  <cols>
    <col min="1" max="1" width="9.109375" style="6"/>
    <col min="2" max="2" width="9.44140625" style="6" customWidth="1"/>
    <col min="3" max="4" width="9.109375" style="6"/>
    <col min="5" max="28" width="9.33203125" style="6" bestFit="1" customWidth="1"/>
    <col min="29" max="29" width="9.6640625" style="6" customWidth="1"/>
    <col min="30" max="34" width="9.33203125" style="6" bestFit="1" customWidth="1"/>
    <col min="35" max="16384" width="9.109375" style="6"/>
  </cols>
  <sheetData>
    <row r="1" spans="1:1" x14ac:dyDescent="0.25">
      <c r="A1" s="141"/>
    </row>
    <row r="19" spans="1:18" x14ac:dyDescent="0.25">
      <c r="A19" s="150" t="str">
        <f>IF(SkipWeekends, "Working Day", "Calendar Day")</f>
        <v>Calendar Day</v>
      </c>
      <c r="B19" s="151"/>
      <c r="C19" s="152"/>
      <c r="D19" s="152"/>
      <c r="E19" s="152">
        <v>1</v>
      </c>
      <c r="F19" s="152">
        <v>2</v>
      </c>
      <c r="G19" s="152">
        <v>3</v>
      </c>
      <c r="H19" s="152">
        <v>4</v>
      </c>
      <c r="I19" s="152">
        <v>5</v>
      </c>
      <c r="J19" s="152">
        <v>6</v>
      </c>
      <c r="K19" s="152">
        <v>7</v>
      </c>
      <c r="L19" s="152">
        <v>8</v>
      </c>
      <c r="M19" s="152">
        <v>9</v>
      </c>
      <c r="N19" s="152">
        <v>10</v>
      </c>
      <c r="O19" s="152">
        <v>11</v>
      </c>
      <c r="P19" s="152">
        <v>12</v>
      </c>
      <c r="Q19" s="152">
        <v>13</v>
      </c>
      <c r="R19" s="152">
        <v>14</v>
      </c>
    </row>
    <row r="20" spans="1:18" x14ac:dyDescent="0.25">
      <c r="A20" s="150" t="s">
        <v>21</v>
      </c>
      <c r="B20" s="151"/>
      <c r="C20" s="152"/>
      <c r="D20" s="152"/>
      <c r="E20" s="153">
        <f t="shared" ref="E20:R20" si="0">INDEX(SprintDates,1,(E19-1)*BurndownColumns+1)</f>
        <v>45306</v>
      </c>
      <c r="F20" s="153">
        <f t="shared" si="0"/>
        <v>45307</v>
      </c>
      <c r="G20" s="153">
        <f t="shared" si="0"/>
        <v>45308</v>
      </c>
      <c r="H20" s="153">
        <f t="shared" si="0"/>
        <v>45309</v>
      </c>
      <c r="I20" s="153">
        <f t="shared" si="0"/>
        <v>45310</v>
      </c>
      <c r="J20" s="153">
        <f t="shared" si="0"/>
        <v>45311</v>
      </c>
      <c r="K20" s="153">
        <f t="shared" si="0"/>
        <v>45312</v>
      </c>
      <c r="L20" s="153">
        <f t="shared" si="0"/>
        <v>45313</v>
      </c>
      <c r="M20" s="153">
        <f t="shared" si="0"/>
        <v>45314</v>
      </c>
      <c r="N20" s="153">
        <f t="shared" si="0"/>
        <v>45315</v>
      </c>
      <c r="O20" s="153">
        <f t="shared" si="0"/>
        <v>45316</v>
      </c>
      <c r="P20" s="153">
        <f t="shared" si="0"/>
        <v>45317</v>
      </c>
      <c r="Q20" s="153">
        <f t="shared" si="0"/>
        <v>45318</v>
      </c>
      <c r="R20" s="153">
        <f t="shared" si="0"/>
        <v>45319</v>
      </c>
    </row>
    <row r="21" spans="1:18" x14ac:dyDescent="0.25">
      <c r="A21" s="150"/>
      <c r="B21" s="151"/>
      <c r="C21" s="152"/>
      <c r="D21" s="152"/>
      <c r="E21" s="153"/>
      <c r="F21" s="153"/>
      <c r="G21" s="153"/>
      <c r="H21" s="153"/>
      <c r="I21" s="153"/>
      <c r="J21" s="153"/>
      <c r="K21" s="153"/>
      <c r="L21" s="153"/>
      <c r="M21" s="153"/>
      <c r="N21" s="153"/>
      <c r="O21" s="153"/>
      <c r="P21" s="153"/>
      <c r="Q21" s="153"/>
      <c r="R21" s="153"/>
    </row>
    <row r="22" spans="1:18" x14ac:dyDescent="0.25">
      <c r="A22" s="150" t="s">
        <v>8</v>
      </c>
      <c r="B22" s="152"/>
      <c r="C22" s="152"/>
      <c r="D22" s="154"/>
      <c r="E22" s="152">
        <f t="shared" ref="E22:R22" ca="1" si="1">IF(E20&gt;TODAY(), #N/A, SUM(INDEX(Burndown,,(E19-1)*BurndownColumns+HoursLeftColumn)))</f>
        <v>0</v>
      </c>
      <c r="F22" s="152">
        <f t="shared" ca="1" si="1"/>
        <v>0</v>
      </c>
      <c r="G22" s="152">
        <f t="shared" ca="1" si="1"/>
        <v>0</v>
      </c>
      <c r="H22" s="152">
        <f t="shared" ca="1" si="1"/>
        <v>0</v>
      </c>
      <c r="I22" s="152">
        <f t="shared" ca="1" si="1"/>
        <v>0</v>
      </c>
      <c r="J22" s="152">
        <f t="shared" ca="1" si="1"/>
        <v>0</v>
      </c>
      <c r="K22" s="152">
        <f t="shared" ca="1" si="1"/>
        <v>0</v>
      </c>
      <c r="L22" s="152">
        <f t="shared" ca="1" si="1"/>
        <v>0</v>
      </c>
      <c r="M22" s="152" t="e">
        <f t="shared" ca="1" si="1"/>
        <v>#N/A</v>
      </c>
      <c r="N22" s="152" t="e">
        <f t="shared" ca="1" si="1"/>
        <v>#N/A</v>
      </c>
      <c r="O22" s="152" t="e">
        <f t="shared" ca="1" si="1"/>
        <v>#N/A</v>
      </c>
      <c r="P22" s="152" t="e">
        <f t="shared" ca="1" si="1"/>
        <v>#N/A</v>
      </c>
      <c r="Q22" s="152" t="e">
        <f t="shared" ca="1" si="1"/>
        <v>#N/A</v>
      </c>
      <c r="R22" s="152" t="e">
        <f t="shared" ca="1" si="1"/>
        <v>#N/A</v>
      </c>
    </row>
    <row r="23" spans="1:18" x14ac:dyDescent="0.25">
      <c r="A23" s="150" t="s">
        <v>20</v>
      </c>
      <c r="B23" s="152"/>
      <c r="C23" s="152"/>
      <c r="D23" s="154"/>
      <c r="E23" s="152">
        <f t="shared" ref="E23:R23" ca="1" si="2">IF(E20&gt;TODAY(), #N/A, SUM(INDEX(Burndown,,(E19-1)*BurndownColumns+HoursSpentColumn)))</f>
        <v>0</v>
      </c>
      <c r="F23" s="152">
        <f t="shared" ca="1" si="2"/>
        <v>0</v>
      </c>
      <c r="G23" s="152">
        <f t="shared" ca="1" si="2"/>
        <v>0</v>
      </c>
      <c r="H23" s="152">
        <f t="shared" ca="1" si="2"/>
        <v>0</v>
      </c>
      <c r="I23" s="152">
        <f t="shared" ca="1" si="2"/>
        <v>0</v>
      </c>
      <c r="J23" s="152">
        <f t="shared" ca="1" si="2"/>
        <v>0</v>
      </c>
      <c r="K23" s="152">
        <f t="shared" ca="1" si="2"/>
        <v>0</v>
      </c>
      <c r="L23" s="152">
        <f t="shared" ca="1" si="2"/>
        <v>0</v>
      </c>
      <c r="M23" s="152" t="e">
        <f t="shared" ca="1" si="2"/>
        <v>#N/A</v>
      </c>
      <c r="N23" s="152" t="e">
        <f t="shared" ca="1" si="2"/>
        <v>#N/A</v>
      </c>
      <c r="O23" s="152" t="e">
        <f t="shared" ca="1" si="2"/>
        <v>#N/A</v>
      </c>
      <c r="P23" s="152" t="e">
        <f t="shared" ca="1" si="2"/>
        <v>#N/A</v>
      </c>
      <c r="Q23" s="152" t="e">
        <f t="shared" ca="1" si="2"/>
        <v>#N/A</v>
      </c>
      <c r="R23" s="152" t="e">
        <f t="shared" ca="1" si="2"/>
        <v>#N/A</v>
      </c>
    </row>
    <row r="24" spans="1:18" x14ac:dyDescent="0.25">
      <c r="A24" s="150" t="s">
        <v>3</v>
      </c>
      <c r="B24" s="152"/>
      <c r="C24" s="152"/>
      <c r="D24" s="154"/>
      <c r="E24" s="152">
        <f ca="1">IF(E20&gt;TODAY(), #N/A, SUM($E23:E23))</f>
        <v>0</v>
      </c>
      <c r="F24" s="152">
        <f ca="1">IF(F20&gt;TODAY(), #N/A, SUM($E23:F23))</f>
        <v>0</v>
      </c>
      <c r="G24" s="152">
        <f ca="1">IF(G20&gt;TODAY(), #N/A, SUM($E23:G23))</f>
        <v>0</v>
      </c>
      <c r="H24" s="152">
        <f ca="1">IF(H20&gt;TODAY(), #N/A, SUM($E23:H23))</f>
        <v>0</v>
      </c>
      <c r="I24" s="152">
        <f ca="1">IF(I20&gt;TODAY(), #N/A, SUM($E23:I23))</f>
        <v>0</v>
      </c>
      <c r="J24" s="152">
        <f ca="1">IF(J20&gt;TODAY(), #N/A, SUM($E23:J23))</f>
        <v>0</v>
      </c>
      <c r="K24" s="152">
        <f ca="1">IF(K20&gt;TODAY(), #N/A, SUM($E23:K23))</f>
        <v>0</v>
      </c>
      <c r="L24" s="152">
        <f ca="1">IF(L20&gt;TODAY(), #N/A, SUM($E23:L23))</f>
        <v>0</v>
      </c>
      <c r="M24" s="152" t="e">
        <f ca="1">IF(M20&gt;TODAY(), #N/A, SUM($E23:M23))</f>
        <v>#N/A</v>
      </c>
      <c r="N24" s="152" t="e">
        <f ca="1">IF(N20&gt;TODAY(), #N/A, SUM($E23:N23))</f>
        <v>#N/A</v>
      </c>
      <c r="O24" s="152" t="e">
        <f ca="1">IF(O20&gt;TODAY(), #N/A, SUM($E23:O23))</f>
        <v>#N/A</v>
      </c>
      <c r="P24" s="152" t="e">
        <f ca="1">IF(P20&gt;TODAY(), #N/A, SUM($E23:P23))</f>
        <v>#N/A</v>
      </c>
      <c r="Q24" s="152" t="e">
        <f ca="1">IF(Q20&gt;TODAY(), #N/A, SUM($E23:Q23))</f>
        <v>#N/A</v>
      </c>
      <c r="R24" s="152" t="e">
        <f ca="1">IF(R20&gt;TODAY(), #N/A, SUM($E23:R23))</f>
        <v>#N/A</v>
      </c>
    </row>
    <row r="25" spans="1:18" x14ac:dyDescent="0.25">
      <c r="A25" s="150" t="s">
        <v>22</v>
      </c>
      <c r="B25" s="152"/>
      <c r="C25" s="152"/>
      <c r="D25" s="154"/>
      <c r="E25" s="152">
        <f t="shared" ref="E25:R25" ca="1" si="3">IF(E20&gt;TODAY(), #N/A, E22+E24)</f>
        <v>0</v>
      </c>
      <c r="F25" s="152">
        <f t="shared" ca="1" si="3"/>
        <v>0</v>
      </c>
      <c r="G25" s="152">
        <f t="shared" ca="1" si="3"/>
        <v>0</v>
      </c>
      <c r="H25" s="152">
        <f t="shared" ca="1" si="3"/>
        <v>0</v>
      </c>
      <c r="I25" s="152">
        <f t="shared" ca="1" si="3"/>
        <v>0</v>
      </c>
      <c r="J25" s="152">
        <f t="shared" ca="1" si="3"/>
        <v>0</v>
      </c>
      <c r="K25" s="152">
        <f t="shared" ca="1" si="3"/>
        <v>0</v>
      </c>
      <c r="L25" s="152">
        <f t="shared" ca="1" si="3"/>
        <v>0</v>
      </c>
      <c r="M25" s="152" t="e">
        <f t="shared" ca="1" si="3"/>
        <v>#N/A</v>
      </c>
      <c r="N25" s="152" t="e">
        <f t="shared" ca="1" si="3"/>
        <v>#N/A</v>
      </c>
      <c r="O25" s="152" t="e">
        <f t="shared" ca="1" si="3"/>
        <v>#N/A</v>
      </c>
      <c r="P25" s="152" t="e">
        <f t="shared" ca="1" si="3"/>
        <v>#N/A</v>
      </c>
      <c r="Q25" s="152" t="e">
        <f t="shared" ca="1" si="3"/>
        <v>#N/A</v>
      </c>
      <c r="R25" s="152" t="e">
        <f t="shared" ca="1" si="3"/>
        <v>#N/A</v>
      </c>
    </row>
    <row r="26" spans="1:18" x14ac:dyDescent="0.25">
      <c r="A26" s="150"/>
      <c r="B26" s="152"/>
      <c r="C26" s="152"/>
      <c r="D26" s="154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</row>
    <row r="27" spans="1:18" x14ac:dyDescent="0.25">
      <c r="A27" s="150" t="s">
        <v>4</v>
      </c>
      <c r="B27" s="152"/>
      <c r="C27" s="152"/>
      <c r="D27" s="154"/>
      <c r="E27" s="155">
        <f t="shared" ref="E27:R27" ca="1" si="4">IF(E20&gt;TODAY(), #N/A, E24/E19)</f>
        <v>0</v>
      </c>
      <c r="F27" s="155">
        <f t="shared" ca="1" si="4"/>
        <v>0</v>
      </c>
      <c r="G27" s="155">
        <f t="shared" ca="1" si="4"/>
        <v>0</v>
      </c>
      <c r="H27" s="155">
        <f t="shared" ca="1" si="4"/>
        <v>0</v>
      </c>
      <c r="I27" s="155">
        <f t="shared" ca="1" si="4"/>
        <v>0</v>
      </c>
      <c r="J27" s="155">
        <f t="shared" ca="1" si="4"/>
        <v>0</v>
      </c>
      <c r="K27" s="155">
        <f t="shared" ca="1" si="4"/>
        <v>0</v>
      </c>
      <c r="L27" s="155">
        <f t="shared" ca="1" si="4"/>
        <v>0</v>
      </c>
      <c r="M27" s="155" t="e">
        <f t="shared" ca="1" si="4"/>
        <v>#N/A</v>
      </c>
      <c r="N27" s="155" t="e">
        <f t="shared" ca="1" si="4"/>
        <v>#N/A</v>
      </c>
      <c r="O27" s="155" t="e">
        <f t="shared" ca="1" si="4"/>
        <v>#N/A</v>
      </c>
      <c r="P27" s="155" t="e">
        <f t="shared" ca="1" si="4"/>
        <v>#N/A</v>
      </c>
      <c r="Q27" s="155" t="e">
        <f t="shared" ca="1" si="4"/>
        <v>#N/A</v>
      </c>
      <c r="R27" s="155" t="e">
        <f t="shared" ca="1" si="4"/>
        <v>#N/A</v>
      </c>
    </row>
    <row r="28" spans="1:18" x14ac:dyDescent="0.25">
      <c r="A28" s="150" t="s">
        <v>5</v>
      </c>
      <c r="B28" s="152"/>
      <c r="C28" s="152"/>
      <c r="D28" s="154"/>
      <c r="E28" s="153">
        <f t="shared" ref="E28:R28" ca="1" si="5">IF(E20&gt;TODAY(), #N/A, IF(E27=0, SprintStart, E20 + (E22/E27)))</f>
        <v>45306</v>
      </c>
      <c r="F28" s="153">
        <f t="shared" ca="1" si="5"/>
        <v>45306</v>
      </c>
      <c r="G28" s="153">
        <f t="shared" ca="1" si="5"/>
        <v>45306</v>
      </c>
      <c r="H28" s="153">
        <f t="shared" ca="1" si="5"/>
        <v>45306</v>
      </c>
      <c r="I28" s="153">
        <f t="shared" ca="1" si="5"/>
        <v>45306</v>
      </c>
      <c r="J28" s="153">
        <f t="shared" ca="1" si="5"/>
        <v>45306</v>
      </c>
      <c r="K28" s="153">
        <f t="shared" ca="1" si="5"/>
        <v>45306</v>
      </c>
      <c r="L28" s="153">
        <f t="shared" ca="1" si="5"/>
        <v>45306</v>
      </c>
      <c r="M28" s="153" t="e">
        <f t="shared" ca="1" si="5"/>
        <v>#N/A</v>
      </c>
      <c r="N28" s="153" t="e">
        <f t="shared" ca="1" si="5"/>
        <v>#N/A</v>
      </c>
      <c r="O28" s="153" t="e">
        <f t="shared" ca="1" si="5"/>
        <v>#N/A</v>
      </c>
      <c r="P28" s="153" t="e">
        <f t="shared" ca="1" si="5"/>
        <v>#N/A</v>
      </c>
      <c r="Q28" s="153" t="e">
        <f t="shared" ca="1" si="5"/>
        <v>#N/A</v>
      </c>
      <c r="R28" s="153" t="e">
        <f t="shared" ca="1" si="5"/>
        <v>#N/A</v>
      </c>
    </row>
    <row r="29" spans="1:18" x14ac:dyDescent="0.25">
      <c r="A29" s="150" t="s">
        <v>31</v>
      </c>
      <c r="B29" s="152"/>
      <c r="C29" s="152"/>
      <c r="D29" s="154"/>
      <c r="E29" s="153">
        <f t="shared" ref="E29:R29" ca="1" si="6">IF(E$20&gt;TODAY(), #N/A, IF(E$33&gt;0, SprintStart+((E$25*E$19)/E$33)-1, SprintStart))</f>
        <v>45306</v>
      </c>
      <c r="F29" s="153">
        <f t="shared" ca="1" si="6"/>
        <v>45306</v>
      </c>
      <c r="G29" s="153">
        <f t="shared" ca="1" si="6"/>
        <v>45306</v>
      </c>
      <c r="H29" s="153">
        <f t="shared" ca="1" si="6"/>
        <v>45306</v>
      </c>
      <c r="I29" s="153">
        <f t="shared" ca="1" si="6"/>
        <v>45306</v>
      </c>
      <c r="J29" s="153">
        <f t="shared" ca="1" si="6"/>
        <v>45306</v>
      </c>
      <c r="K29" s="153">
        <f t="shared" ca="1" si="6"/>
        <v>45306</v>
      </c>
      <c r="L29" s="153">
        <f t="shared" ca="1" si="6"/>
        <v>45306</v>
      </c>
      <c r="M29" s="153" t="e">
        <f t="shared" ca="1" si="6"/>
        <v>#N/A</v>
      </c>
      <c r="N29" s="153" t="e">
        <f t="shared" ca="1" si="6"/>
        <v>#N/A</v>
      </c>
      <c r="O29" s="153" t="e">
        <f t="shared" ca="1" si="6"/>
        <v>#N/A</v>
      </c>
      <c r="P29" s="153" t="e">
        <f t="shared" ca="1" si="6"/>
        <v>#N/A</v>
      </c>
      <c r="Q29" s="153" t="e">
        <f t="shared" ca="1" si="6"/>
        <v>#N/A</v>
      </c>
      <c r="R29" s="153" t="e">
        <f t="shared" ca="1" si="6"/>
        <v>#N/A</v>
      </c>
    </row>
    <row r="30" spans="1:18" x14ac:dyDescent="0.25">
      <c r="A30" s="150"/>
      <c r="B30" s="152"/>
      <c r="C30" s="152"/>
      <c r="D30" s="154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</row>
    <row r="31" spans="1:18" x14ac:dyDescent="0.25">
      <c r="A31" s="150" t="s">
        <v>27</v>
      </c>
      <c r="B31" s="152"/>
      <c r="C31" s="152"/>
      <c r="D31" s="154"/>
      <c r="E31" s="152">
        <f t="shared" ref="E31:R31" ca="1" si="7">IF(E$20&gt;TODAY(), #N/A, SUMIF(INDEX(Burndown,,(E$19-1)*BurndownColumns+StatusColumn), "=Pending",INDEX(Burndown,,(E$19-1)*BurndownColumns+HoursLeftColumn)))</f>
        <v>0</v>
      </c>
      <c r="F31" s="152">
        <f t="shared" ca="1" si="7"/>
        <v>0</v>
      </c>
      <c r="G31" s="152">
        <f t="shared" ca="1" si="7"/>
        <v>0</v>
      </c>
      <c r="H31" s="152">
        <f t="shared" ca="1" si="7"/>
        <v>0</v>
      </c>
      <c r="I31" s="152">
        <f t="shared" ca="1" si="7"/>
        <v>0</v>
      </c>
      <c r="J31" s="152">
        <f t="shared" ca="1" si="7"/>
        <v>0</v>
      </c>
      <c r="K31" s="152">
        <f t="shared" ca="1" si="7"/>
        <v>0</v>
      </c>
      <c r="L31" s="152">
        <f t="shared" ca="1" si="7"/>
        <v>0</v>
      </c>
      <c r="M31" s="152" t="e">
        <f t="shared" ca="1" si="7"/>
        <v>#N/A</v>
      </c>
      <c r="N31" s="152" t="e">
        <f t="shared" ca="1" si="7"/>
        <v>#N/A</v>
      </c>
      <c r="O31" s="152" t="e">
        <f t="shared" ca="1" si="7"/>
        <v>#N/A</v>
      </c>
      <c r="P31" s="152" t="e">
        <f t="shared" ca="1" si="7"/>
        <v>#N/A</v>
      </c>
      <c r="Q31" s="152" t="e">
        <f t="shared" ca="1" si="7"/>
        <v>#N/A</v>
      </c>
      <c r="R31" s="152" t="e">
        <f t="shared" ca="1" si="7"/>
        <v>#N/A</v>
      </c>
    </row>
    <row r="32" spans="1:18" x14ac:dyDescent="0.25">
      <c r="A32" s="150" t="s">
        <v>28</v>
      </c>
      <c r="B32" s="152"/>
      <c r="C32" s="152"/>
      <c r="D32" s="154"/>
      <c r="E32" s="156">
        <f t="shared" ref="E32:R32" ca="1" si="8">E$22-E$31+E$24-E$33</f>
        <v>0</v>
      </c>
      <c r="F32" s="156">
        <f t="shared" ca="1" si="8"/>
        <v>0</v>
      </c>
      <c r="G32" s="156">
        <f t="shared" ca="1" si="8"/>
        <v>0</v>
      </c>
      <c r="H32" s="156">
        <f t="shared" ca="1" si="8"/>
        <v>0</v>
      </c>
      <c r="I32" s="156">
        <f t="shared" ca="1" si="8"/>
        <v>0</v>
      </c>
      <c r="J32" s="156">
        <f t="shared" ca="1" si="8"/>
        <v>0</v>
      </c>
      <c r="K32" s="156">
        <f t="shared" ca="1" si="8"/>
        <v>0</v>
      </c>
      <c r="L32" s="156">
        <f t="shared" ca="1" si="8"/>
        <v>0</v>
      </c>
      <c r="M32" s="156" t="e">
        <f t="shared" ca="1" si="8"/>
        <v>#N/A</v>
      </c>
      <c r="N32" s="156" t="e">
        <f t="shared" ca="1" si="8"/>
        <v>#N/A</v>
      </c>
      <c r="O32" s="156" t="e">
        <f t="shared" ca="1" si="8"/>
        <v>#N/A</v>
      </c>
      <c r="P32" s="156" t="e">
        <f t="shared" ca="1" si="8"/>
        <v>#N/A</v>
      </c>
      <c r="Q32" s="156" t="e">
        <f t="shared" ca="1" si="8"/>
        <v>#N/A</v>
      </c>
      <c r="R32" s="156" t="e">
        <f t="shared" ca="1" si="8"/>
        <v>#N/A</v>
      </c>
    </row>
    <row r="33" spans="1:34" x14ac:dyDescent="0.25">
      <c r="A33" s="150" t="s">
        <v>29</v>
      </c>
      <c r="B33" s="152"/>
      <c r="C33" s="152"/>
      <c r="D33" s="154"/>
      <c r="E33" s="152">
        <f t="shared" ref="E33:R33" ca="1" si="9">IF(E$20&gt;TODAY(), #N/A, SUMIF(INDEX(Burndown,,(E$19-1)*BurndownColumns+StatusColumn), "=Complete",TotalEffort))</f>
        <v>0</v>
      </c>
      <c r="F33" s="152">
        <f t="shared" ca="1" si="9"/>
        <v>0</v>
      </c>
      <c r="G33" s="152">
        <f t="shared" ca="1" si="9"/>
        <v>0</v>
      </c>
      <c r="H33" s="152">
        <f t="shared" ca="1" si="9"/>
        <v>0</v>
      </c>
      <c r="I33" s="152">
        <f t="shared" ca="1" si="9"/>
        <v>0</v>
      </c>
      <c r="J33" s="152">
        <f t="shared" ca="1" si="9"/>
        <v>0</v>
      </c>
      <c r="K33" s="152">
        <f t="shared" ca="1" si="9"/>
        <v>0</v>
      </c>
      <c r="L33" s="152">
        <f t="shared" ca="1" si="9"/>
        <v>0</v>
      </c>
      <c r="M33" s="152" t="e">
        <f t="shared" ca="1" si="9"/>
        <v>#N/A</v>
      </c>
      <c r="N33" s="152" t="e">
        <f t="shared" ca="1" si="9"/>
        <v>#N/A</v>
      </c>
      <c r="O33" s="152" t="e">
        <f t="shared" ca="1" si="9"/>
        <v>#N/A</v>
      </c>
      <c r="P33" s="152" t="e">
        <f t="shared" ca="1" si="9"/>
        <v>#N/A</v>
      </c>
      <c r="Q33" s="152" t="e">
        <f t="shared" ca="1" si="9"/>
        <v>#N/A</v>
      </c>
      <c r="R33" s="152" t="e">
        <f t="shared" ca="1" si="9"/>
        <v>#N/A</v>
      </c>
    </row>
    <row r="34" spans="1:34" x14ac:dyDescent="0.25">
      <c r="A34" s="150"/>
      <c r="B34" s="152"/>
      <c r="C34" s="152"/>
      <c r="D34" s="154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</row>
    <row r="35" spans="1:34" x14ac:dyDescent="0.25">
      <c r="A35" s="150" t="s">
        <v>10</v>
      </c>
      <c r="B35" s="152"/>
      <c r="C35" s="152"/>
      <c r="D35" s="154"/>
      <c r="E35" s="152">
        <f t="shared" ref="E35:R35" ca="1" si="10">IF(E20&gt;TODAY(), #N/A, COUNTIF(INDEX(Burndown,,(E19-1)*BurndownColumns+StatusColumn), "=Pending"))</f>
        <v>58</v>
      </c>
      <c r="F35" s="152">
        <f t="shared" ca="1" si="10"/>
        <v>58</v>
      </c>
      <c r="G35" s="152">
        <f t="shared" ca="1" si="10"/>
        <v>58</v>
      </c>
      <c r="H35" s="152">
        <f t="shared" ca="1" si="10"/>
        <v>58</v>
      </c>
      <c r="I35" s="152">
        <f t="shared" ca="1" si="10"/>
        <v>58</v>
      </c>
      <c r="J35" s="152">
        <f t="shared" ca="1" si="10"/>
        <v>58</v>
      </c>
      <c r="K35" s="152">
        <f t="shared" ca="1" si="10"/>
        <v>58</v>
      </c>
      <c r="L35" s="152">
        <f t="shared" ca="1" si="10"/>
        <v>58</v>
      </c>
      <c r="M35" s="152" t="e">
        <f t="shared" ca="1" si="10"/>
        <v>#N/A</v>
      </c>
      <c r="N35" s="152" t="e">
        <f t="shared" ca="1" si="10"/>
        <v>#N/A</v>
      </c>
      <c r="O35" s="152" t="e">
        <f t="shared" ca="1" si="10"/>
        <v>#N/A</v>
      </c>
      <c r="P35" s="152" t="e">
        <f t="shared" ca="1" si="10"/>
        <v>#N/A</v>
      </c>
      <c r="Q35" s="152" t="e">
        <f t="shared" ca="1" si="10"/>
        <v>#N/A</v>
      </c>
      <c r="R35" s="152" t="e">
        <f t="shared" ca="1" si="10"/>
        <v>#N/A</v>
      </c>
    </row>
    <row r="36" spans="1:34" x14ac:dyDescent="0.25">
      <c r="A36" s="150" t="s">
        <v>6</v>
      </c>
      <c r="B36" s="152"/>
      <c r="C36" s="152"/>
      <c r="D36" s="154"/>
      <c r="E36" s="152">
        <f t="shared" ref="E36:R36" ca="1" si="11">IF(E20&gt;TODAY(), #N/A, COUNTIF(INDEX(Burndown,,(E19-1)*BurndownColumns+StatusColumn), "=In Progress"))</f>
        <v>0</v>
      </c>
      <c r="F36" s="152">
        <f t="shared" ca="1" si="11"/>
        <v>0</v>
      </c>
      <c r="G36" s="152">
        <f t="shared" ca="1" si="11"/>
        <v>0</v>
      </c>
      <c r="H36" s="152">
        <f t="shared" ca="1" si="11"/>
        <v>0</v>
      </c>
      <c r="I36" s="152">
        <f t="shared" ca="1" si="11"/>
        <v>0</v>
      </c>
      <c r="J36" s="152">
        <f t="shared" ca="1" si="11"/>
        <v>0</v>
      </c>
      <c r="K36" s="152">
        <f t="shared" ca="1" si="11"/>
        <v>0</v>
      </c>
      <c r="L36" s="152">
        <f t="shared" ca="1" si="11"/>
        <v>0</v>
      </c>
      <c r="M36" s="152" t="e">
        <f t="shared" ca="1" si="11"/>
        <v>#N/A</v>
      </c>
      <c r="N36" s="152" t="e">
        <f t="shared" ca="1" si="11"/>
        <v>#N/A</v>
      </c>
      <c r="O36" s="152" t="e">
        <f t="shared" ca="1" si="11"/>
        <v>#N/A</v>
      </c>
      <c r="P36" s="152" t="e">
        <f t="shared" ca="1" si="11"/>
        <v>#N/A</v>
      </c>
      <c r="Q36" s="152" t="e">
        <f t="shared" ca="1" si="11"/>
        <v>#N/A</v>
      </c>
      <c r="R36" s="152" t="e">
        <f t="shared" ca="1" si="11"/>
        <v>#N/A</v>
      </c>
    </row>
    <row r="37" spans="1:34" x14ac:dyDescent="0.25">
      <c r="A37" s="150" t="s">
        <v>7</v>
      </c>
      <c r="B37" s="152"/>
      <c r="C37" s="152"/>
      <c r="D37" s="154"/>
      <c r="E37" s="152">
        <f t="shared" ref="E37:R37" ca="1" si="12">IF(E20&gt;TODAY(), #N/A, COUNTIF(INDEX(Burndown,,(E19-1)*BurndownColumns+StatusColumn), "=Complete"))</f>
        <v>0</v>
      </c>
      <c r="F37" s="152">
        <f t="shared" ca="1" si="12"/>
        <v>0</v>
      </c>
      <c r="G37" s="152">
        <f t="shared" ca="1" si="12"/>
        <v>0</v>
      </c>
      <c r="H37" s="152">
        <f t="shared" ca="1" si="12"/>
        <v>0</v>
      </c>
      <c r="I37" s="152">
        <f t="shared" ca="1" si="12"/>
        <v>0</v>
      </c>
      <c r="J37" s="152">
        <f t="shared" ca="1" si="12"/>
        <v>0</v>
      </c>
      <c r="K37" s="152">
        <f t="shared" ca="1" si="12"/>
        <v>0</v>
      </c>
      <c r="L37" s="152">
        <f t="shared" ca="1" si="12"/>
        <v>0</v>
      </c>
      <c r="M37" s="152" t="e">
        <f t="shared" ca="1" si="12"/>
        <v>#N/A</v>
      </c>
      <c r="N37" s="152" t="e">
        <f t="shared" ca="1" si="12"/>
        <v>#N/A</v>
      </c>
      <c r="O37" s="152" t="e">
        <f t="shared" ca="1" si="12"/>
        <v>#N/A</v>
      </c>
      <c r="P37" s="152" t="e">
        <f t="shared" ca="1" si="12"/>
        <v>#N/A</v>
      </c>
      <c r="Q37" s="152" t="e">
        <f t="shared" ca="1" si="12"/>
        <v>#N/A</v>
      </c>
      <c r="R37" s="152" t="e">
        <f t="shared" ca="1" si="12"/>
        <v>#N/A</v>
      </c>
    </row>
    <row r="38" spans="1:34" x14ac:dyDescent="0.25">
      <c r="A38" s="142"/>
      <c r="B38" s="142"/>
      <c r="C38" s="142"/>
      <c r="D38" s="142"/>
      <c r="E38" s="142"/>
      <c r="F38" s="142"/>
      <c r="H38" s="142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X38" s="142"/>
      <c r="Y38" s="142"/>
      <c r="Z38" s="142"/>
      <c r="AA38" s="142"/>
      <c r="AB38" s="142"/>
      <c r="AC38" s="142"/>
      <c r="AD38" s="142"/>
      <c r="AE38" s="142"/>
      <c r="AF38" s="142"/>
      <c r="AG38" s="142"/>
      <c r="AH38" s="142"/>
    </row>
    <row r="39" spans="1:34" x14ac:dyDescent="0.25">
      <c r="A39" s="150" t="s">
        <v>25</v>
      </c>
      <c r="B39" s="152"/>
      <c r="C39" s="152"/>
      <c r="D39" s="152"/>
      <c r="E39" s="152"/>
      <c r="F39" s="152"/>
      <c r="G39" s="150" t="s">
        <v>24</v>
      </c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2"/>
      <c r="AG39" s="142"/>
      <c r="AH39" s="142"/>
    </row>
    <row r="40" spans="1:34" ht="13.5" customHeight="1" x14ac:dyDescent="0.25">
      <c r="A40" s="150"/>
      <c r="B40" s="152" t="s">
        <v>26</v>
      </c>
      <c r="C40" s="152"/>
      <c r="D40" s="152"/>
      <c r="E40" s="152">
        <v>0</v>
      </c>
      <c r="F40" s="152"/>
      <c r="G40" s="152" t="s">
        <v>87</v>
      </c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2"/>
      <c r="W40" s="142"/>
      <c r="X40" s="142"/>
      <c r="Y40" s="142"/>
      <c r="Z40" s="142"/>
      <c r="AA40" s="142"/>
      <c r="AB40" s="142"/>
      <c r="AC40" s="142"/>
      <c r="AD40" s="142"/>
      <c r="AE40" s="142"/>
      <c r="AF40" s="142"/>
      <c r="AG40" s="142"/>
      <c r="AH40" s="142"/>
    </row>
    <row r="41" spans="1:34" ht="13.5" customHeight="1" x14ac:dyDescent="0.25">
      <c r="A41" s="150"/>
      <c r="B41" s="152" t="s">
        <v>88</v>
      </c>
      <c r="C41" s="152"/>
      <c r="D41" s="152"/>
      <c r="E41" s="152">
        <v>0</v>
      </c>
      <c r="F41" s="152"/>
      <c r="G41" s="152" t="s">
        <v>89</v>
      </c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42"/>
      <c r="AC41" s="142"/>
      <c r="AD41" s="142"/>
      <c r="AE41" s="142"/>
      <c r="AF41" s="142"/>
      <c r="AG41" s="142"/>
      <c r="AH41" s="142"/>
    </row>
    <row r="42" spans="1:34" ht="13.8" x14ac:dyDescent="0.3">
      <c r="A42" s="150"/>
      <c r="B42" s="152"/>
      <c r="C42" s="152"/>
      <c r="D42" s="152"/>
      <c r="E42" s="152"/>
      <c r="F42" s="152"/>
      <c r="G42" s="157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2"/>
      <c r="S42" s="142"/>
      <c r="T42" s="142"/>
      <c r="U42" s="142"/>
      <c r="V42" s="142"/>
      <c r="W42" s="142"/>
      <c r="X42" s="142"/>
      <c r="Y42" s="142"/>
      <c r="Z42" s="142"/>
      <c r="AA42" s="142"/>
      <c r="AB42" s="142"/>
      <c r="AC42" s="142"/>
      <c r="AD42" s="142"/>
      <c r="AE42" s="142"/>
      <c r="AF42" s="142"/>
      <c r="AG42" s="142"/>
      <c r="AH42" s="142"/>
    </row>
    <row r="43" spans="1:34" x14ac:dyDescent="0.25">
      <c r="A43" s="150" t="s">
        <v>17</v>
      </c>
      <c r="B43" s="152"/>
      <c r="C43" s="152"/>
      <c r="D43" s="152"/>
      <c r="E43" s="152"/>
      <c r="F43" s="152"/>
      <c r="G43" s="15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2"/>
      <c r="AA43" s="142"/>
      <c r="AB43" s="142"/>
      <c r="AC43" s="142"/>
      <c r="AD43" s="142"/>
      <c r="AE43" s="142"/>
      <c r="AF43" s="142"/>
      <c r="AG43" s="142"/>
      <c r="AH43" s="142"/>
    </row>
    <row r="44" spans="1:34" x14ac:dyDescent="0.25">
      <c r="A44" s="152"/>
      <c r="B44" s="152" t="s">
        <v>15</v>
      </c>
      <c r="C44" s="152"/>
      <c r="D44" s="152"/>
      <c r="E44" s="152">
        <v>3</v>
      </c>
      <c r="F44" s="152"/>
      <c r="G44" s="152"/>
      <c r="H44" s="142"/>
      <c r="I44" s="142"/>
      <c r="J44" s="142"/>
      <c r="K44" s="142"/>
      <c r="L44" s="142"/>
      <c r="M44" s="142"/>
      <c r="N44" s="142"/>
      <c r="O44" s="142"/>
      <c r="P44" s="142"/>
      <c r="Q44" s="142"/>
      <c r="R44" s="142"/>
      <c r="S44" s="142"/>
      <c r="T44" s="142"/>
      <c r="U44" s="142"/>
      <c r="V44" s="142"/>
      <c r="W44" s="142"/>
      <c r="X44" s="142"/>
      <c r="Y44" s="142"/>
      <c r="Z44" s="142"/>
      <c r="AA44" s="142"/>
      <c r="AB44" s="142"/>
      <c r="AC44" s="142"/>
      <c r="AD44" s="142"/>
      <c r="AE44" s="142"/>
      <c r="AF44" s="142"/>
      <c r="AG44" s="142"/>
      <c r="AH44" s="142"/>
    </row>
    <row r="45" spans="1:34" ht="13.8" x14ac:dyDescent="0.3">
      <c r="A45" s="152"/>
      <c r="B45" s="152" t="s">
        <v>19</v>
      </c>
      <c r="C45" s="152"/>
      <c r="D45" s="152"/>
      <c r="E45" s="152">
        <v>1</v>
      </c>
      <c r="F45" s="152"/>
      <c r="G45" s="157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2"/>
      <c r="AA45" s="142"/>
      <c r="AB45" s="142"/>
      <c r="AC45" s="142"/>
      <c r="AD45" s="142"/>
      <c r="AE45" s="142"/>
      <c r="AF45" s="142"/>
      <c r="AG45" s="142"/>
      <c r="AH45" s="142"/>
    </row>
    <row r="46" spans="1:34" ht="13.8" x14ac:dyDescent="0.3">
      <c r="A46" s="152"/>
      <c r="B46" s="152" t="s">
        <v>18</v>
      </c>
      <c r="C46" s="152"/>
      <c r="D46" s="152"/>
      <c r="E46" s="152">
        <v>2</v>
      </c>
      <c r="F46" s="157"/>
      <c r="G46" s="157"/>
    </row>
    <row r="47" spans="1:34" ht="13.8" x14ac:dyDescent="0.3">
      <c r="A47" s="152"/>
      <c r="B47" s="152" t="s">
        <v>16</v>
      </c>
      <c r="C47" s="152"/>
      <c r="D47" s="152"/>
      <c r="E47" s="152">
        <v>3</v>
      </c>
      <c r="F47" s="157"/>
      <c r="G47" s="157"/>
    </row>
    <row r="48" spans="1:34" x14ac:dyDescent="0.25">
      <c r="A48" s="142"/>
      <c r="C48" s="142"/>
      <c r="D48" s="142"/>
    </row>
    <row r="49" spans="1:1" x14ac:dyDescent="0.25">
      <c r="A49" s="143"/>
    </row>
    <row r="50" spans="1:1" x14ac:dyDescent="0.25">
      <c r="A50" s="142"/>
    </row>
    <row r="51" spans="1:1" x14ac:dyDescent="0.25">
      <c r="A51" s="142"/>
    </row>
  </sheetData>
  <phoneticPr fontId="2" type="noConversion"/>
  <conditionalFormatting sqref="D19:R21">
    <cfRule type="expression" dxfId="0" priority="1" stopIfTrue="1">
      <formula>"I1=TODAY()"</formula>
    </cfRule>
  </conditionalFormatting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AL45"/>
  <sheetViews>
    <sheetView zoomScaleNormal="75" workbookViewId="0">
      <pane xSplit="7" ySplit="6" topLeftCell="H7" activePane="bottomRight" state="frozen"/>
      <selection activeCell="B20" sqref="B20"/>
      <selection pane="topRight" activeCell="B20" sqref="B20"/>
      <selection pane="bottomLeft" activeCell="B20" sqref="B20"/>
      <selection pane="bottomRight" activeCell="E4" sqref="E4"/>
    </sheetView>
  </sheetViews>
  <sheetFormatPr defaultColWidth="9.109375" defaultRowHeight="13.2" x14ac:dyDescent="0.25"/>
  <cols>
    <col min="1" max="1" width="2.33203125" style="38" customWidth="1"/>
    <col min="2" max="2" width="23.44140625" style="39" customWidth="1"/>
    <col min="3" max="4" width="6.5546875" style="39" bestFit="1" customWidth="1"/>
    <col min="5" max="5" width="24.5546875" style="38" customWidth="1"/>
    <col min="6" max="6" width="13.6640625" style="38" customWidth="1"/>
    <col min="7" max="7" width="12.6640625" style="38" bestFit="1" customWidth="1"/>
    <col min="8" max="8" width="1.88671875" style="38" customWidth="1"/>
    <col min="9" max="9" width="6.88671875" style="38" bestFit="1" customWidth="1"/>
    <col min="10" max="10" width="3.109375" style="38" customWidth="1"/>
    <col min="11" max="15" width="3.6640625" style="38" customWidth="1"/>
    <col min="16" max="16" width="6.88671875" style="38" bestFit="1" customWidth="1"/>
    <col min="17" max="22" width="3.6640625" style="38" customWidth="1"/>
    <col min="23" max="23" width="4" style="38" customWidth="1"/>
    <col min="24" max="28" width="3" style="38" customWidth="1"/>
    <col min="29" max="38" width="9.109375" style="38"/>
    <col min="39" max="16384" width="9.109375" style="6"/>
  </cols>
  <sheetData>
    <row r="1" spans="2:28" ht="13.8" thickBot="1" x14ac:dyDescent="0.3"/>
    <row r="2" spans="2:28" x14ac:dyDescent="0.25">
      <c r="B2" s="40" t="s">
        <v>44</v>
      </c>
      <c r="C2" s="41"/>
      <c r="D2" s="42" t="str">
        <f ca="1">TEXT(E2,"ddd")</f>
        <v>Mon</v>
      </c>
      <c r="E2" s="43">
        <f ca="1">TODAY()</f>
        <v>45313</v>
      </c>
    </row>
    <row r="3" spans="2:28" ht="13.8" thickBot="1" x14ac:dyDescent="0.3">
      <c r="B3" s="44" t="s">
        <v>43</v>
      </c>
      <c r="C3" s="45"/>
      <c r="D3" s="46" t="str">
        <f>TEXT(E3,"ddd")</f>
        <v>Mon</v>
      </c>
      <c r="E3" s="47">
        <v>45306</v>
      </c>
    </row>
    <row r="4" spans="2:28" ht="13.8" thickBot="1" x14ac:dyDescent="0.3">
      <c r="D4" s="38"/>
      <c r="E4" s="48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</row>
    <row r="5" spans="2:28" ht="15.6" thickBot="1" x14ac:dyDescent="0.3">
      <c r="B5" s="175" t="s">
        <v>47</v>
      </c>
      <c r="C5" s="176"/>
      <c r="D5" s="176"/>
      <c r="E5" s="176"/>
      <c r="F5" s="176"/>
      <c r="G5" s="177"/>
      <c r="I5" s="50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3"/>
      <c r="X5" s="52"/>
      <c r="Y5" s="52"/>
      <c r="Z5" s="52"/>
      <c r="AA5" s="52"/>
      <c r="AB5" s="54"/>
    </row>
    <row r="6" spans="2:28" ht="13.8" thickBot="1" x14ac:dyDescent="0.3">
      <c r="B6" s="55" t="s">
        <v>55</v>
      </c>
      <c r="C6" s="56">
        <v>8</v>
      </c>
      <c r="D6" s="57"/>
      <c r="E6" s="58" t="s">
        <v>56</v>
      </c>
      <c r="F6" s="59">
        <v>14</v>
      </c>
      <c r="G6" s="60"/>
      <c r="I6" s="61">
        <f>IF(D3="Mon",E3-0,IF(D3="Tue",E3-1,IF(D3="Wed",E3-2,IF(D3="Thu",E3-3,IF(D3="Fri",E3-4,IF(D3="Sat",E3-5,IF(D3="Sun",E3-6,"False")))))))</f>
        <v>45306</v>
      </c>
      <c r="J6" s="62">
        <f t="shared" ref="J6:O6" si="0">I6+1</f>
        <v>45307</v>
      </c>
      <c r="K6" s="62">
        <f t="shared" si="0"/>
        <v>45308</v>
      </c>
      <c r="L6" s="62">
        <f t="shared" si="0"/>
        <v>45309</v>
      </c>
      <c r="M6" s="62">
        <f t="shared" si="0"/>
        <v>45310</v>
      </c>
      <c r="N6" s="63">
        <f t="shared" si="0"/>
        <v>45311</v>
      </c>
      <c r="O6" s="63">
        <f t="shared" si="0"/>
        <v>45312</v>
      </c>
      <c r="P6" s="64">
        <f>I6+7</f>
        <v>45313</v>
      </c>
      <c r="Q6" s="62">
        <f t="shared" ref="Q6:V6" si="1">P6+1</f>
        <v>45314</v>
      </c>
      <c r="R6" s="62">
        <f t="shared" si="1"/>
        <v>45315</v>
      </c>
      <c r="S6" s="62">
        <f t="shared" si="1"/>
        <v>45316</v>
      </c>
      <c r="T6" s="62">
        <f t="shared" si="1"/>
        <v>45317</v>
      </c>
      <c r="U6" s="63">
        <f t="shared" si="1"/>
        <v>45318</v>
      </c>
      <c r="V6" s="63">
        <f t="shared" si="1"/>
        <v>45319</v>
      </c>
      <c r="W6" s="178"/>
      <c r="X6" s="179"/>
      <c r="Y6" s="179"/>
      <c r="Z6" s="179"/>
      <c r="AA6" s="179"/>
      <c r="AB6" s="180"/>
    </row>
    <row r="7" spans="2:28" ht="29.25" customHeight="1" thickBot="1" x14ac:dyDescent="0.3">
      <c r="B7" s="65"/>
      <c r="C7" s="66"/>
      <c r="D7" s="57"/>
      <c r="E7" s="67" t="s">
        <v>45</v>
      </c>
      <c r="F7" s="67" t="s">
        <v>53</v>
      </c>
      <c r="G7" s="68" t="s">
        <v>46</v>
      </c>
      <c r="I7" s="69" t="s">
        <v>32</v>
      </c>
      <c r="J7" s="70" t="s">
        <v>34</v>
      </c>
      <c r="K7" s="70" t="s">
        <v>35</v>
      </c>
      <c r="L7" s="70" t="s">
        <v>34</v>
      </c>
      <c r="M7" s="70" t="s">
        <v>36</v>
      </c>
      <c r="N7" s="71" t="s">
        <v>33</v>
      </c>
      <c r="O7" s="72" t="s">
        <v>33</v>
      </c>
      <c r="P7" s="69" t="s">
        <v>32</v>
      </c>
      <c r="Q7" s="70" t="s">
        <v>34</v>
      </c>
      <c r="R7" s="70" t="s">
        <v>35</v>
      </c>
      <c r="S7" s="70" t="s">
        <v>34</v>
      </c>
      <c r="T7" s="70" t="s">
        <v>36</v>
      </c>
      <c r="U7" s="71" t="s">
        <v>33</v>
      </c>
      <c r="V7" s="72" t="s">
        <v>33</v>
      </c>
      <c r="W7" s="184" t="s">
        <v>42</v>
      </c>
      <c r="X7" s="185"/>
      <c r="Y7" s="185"/>
      <c r="Z7" s="185"/>
      <c r="AA7" s="185"/>
      <c r="AB7" s="186"/>
    </row>
    <row r="8" spans="2:28" ht="27" thickBot="1" x14ac:dyDescent="0.3">
      <c r="B8" s="73" t="s">
        <v>37</v>
      </c>
      <c r="C8" s="74">
        <f>SUM(G8:G25)</f>
        <v>0</v>
      </c>
      <c r="D8" s="75"/>
      <c r="E8" s="76"/>
      <c r="F8" s="77">
        <v>1</v>
      </c>
      <c r="G8" s="78">
        <f>SUMIF(Sprint!$F$4:$F$1854,E8,Sprint!$AX$4:$AX$1854)</f>
        <v>0</v>
      </c>
      <c r="H8" s="79"/>
      <c r="I8" s="85">
        <f t="shared" ref="I8:J18" si="2">IF(I$6&lt;$E$3,0,IF(ISBLANK($E8),0,IF(I$6&lt;$E$2,0,1)))</f>
        <v>0</v>
      </c>
      <c r="J8" s="86">
        <f t="shared" si="2"/>
        <v>0</v>
      </c>
      <c r="K8" s="86">
        <f t="shared" ref="K8:M23" si="3">IF(K$6&lt;$E$3,0,IF(ISBLANK($E8),0,IF(K$6&lt;$E$2,0,1)))</f>
        <v>0</v>
      </c>
      <c r="L8" s="86">
        <f t="shared" si="3"/>
        <v>0</v>
      </c>
      <c r="M8" s="86">
        <f t="shared" si="3"/>
        <v>0</v>
      </c>
      <c r="N8" s="80"/>
      <c r="O8" s="81"/>
      <c r="P8" s="85">
        <f t="shared" ref="P8:T18" si="4">IF(P$6&lt;$E$3,0,IF(ISBLANK($E8),0,IF(P$6&lt;$E$2,0,1)))</f>
        <v>0</v>
      </c>
      <c r="Q8" s="86">
        <f t="shared" si="4"/>
        <v>0</v>
      </c>
      <c r="R8" s="86">
        <f t="shared" si="4"/>
        <v>0</v>
      </c>
      <c r="S8" s="86">
        <f t="shared" si="4"/>
        <v>0</v>
      </c>
      <c r="T8" s="86">
        <f t="shared" si="4"/>
        <v>0</v>
      </c>
      <c r="U8" s="80"/>
      <c r="V8" s="81"/>
      <c r="W8" s="181">
        <f t="shared" ref="W8:W25" si="5">IF(E8="unassigned",0,(COUNTIF(I8:V8,1)*$C$6)*F8)</f>
        <v>0</v>
      </c>
      <c r="X8" s="182"/>
      <c r="Y8" s="182"/>
      <c r="Z8" s="182"/>
      <c r="AA8" s="182"/>
      <c r="AB8" s="183"/>
    </row>
    <row r="9" spans="2:28" ht="13.8" thickBot="1" x14ac:dyDescent="0.3">
      <c r="B9" s="82" t="s">
        <v>38</v>
      </c>
      <c r="C9" s="74">
        <f>SUM(W8:AB25)</f>
        <v>0</v>
      </c>
      <c r="D9" s="83"/>
      <c r="E9" s="18"/>
      <c r="F9" s="84">
        <v>1</v>
      </c>
      <c r="G9" s="78">
        <f>SUMIF(Sprint!$F$4:$F$1854,E9,Sprint!$AX$4:$AX$1854)</f>
        <v>0</v>
      </c>
      <c r="H9" s="79"/>
      <c r="I9" s="85">
        <f t="shared" si="2"/>
        <v>0</v>
      </c>
      <c r="J9" s="86">
        <f t="shared" si="2"/>
        <v>0</v>
      </c>
      <c r="K9" s="86">
        <f t="shared" si="3"/>
        <v>0</v>
      </c>
      <c r="L9" s="86">
        <f t="shared" si="3"/>
        <v>0</v>
      </c>
      <c r="M9" s="86">
        <f t="shared" si="3"/>
        <v>0</v>
      </c>
      <c r="N9" s="87"/>
      <c r="O9" s="88"/>
      <c r="P9" s="85">
        <f t="shared" si="4"/>
        <v>0</v>
      </c>
      <c r="Q9" s="86">
        <f t="shared" si="4"/>
        <v>0</v>
      </c>
      <c r="R9" s="86">
        <f t="shared" si="4"/>
        <v>0</v>
      </c>
      <c r="S9" s="86">
        <f t="shared" si="4"/>
        <v>0</v>
      </c>
      <c r="T9" s="86">
        <f t="shared" si="4"/>
        <v>0</v>
      </c>
      <c r="U9" s="87"/>
      <c r="V9" s="88"/>
      <c r="W9" s="181">
        <f t="shared" si="5"/>
        <v>0</v>
      </c>
      <c r="X9" s="182"/>
      <c r="Y9" s="182"/>
      <c r="Z9" s="182"/>
      <c r="AA9" s="182"/>
      <c r="AB9" s="183"/>
    </row>
    <row r="10" spans="2:28" ht="13.8" thickBot="1" x14ac:dyDescent="0.3">
      <c r="B10" s="89" t="s">
        <v>39</v>
      </c>
      <c r="C10" s="90">
        <f>C8-C9</f>
        <v>0</v>
      </c>
      <c r="D10" s="57"/>
      <c r="E10" s="18"/>
      <c r="F10" s="84">
        <v>0.3</v>
      </c>
      <c r="G10" s="78">
        <f>SUMIF(Sprint!$F$4:$F$1854,E10,Sprint!$AX$4:$AX$1854)</f>
        <v>0</v>
      </c>
      <c r="H10" s="79"/>
      <c r="I10" s="85">
        <f t="shared" si="2"/>
        <v>0</v>
      </c>
      <c r="J10" s="86">
        <f t="shared" si="2"/>
        <v>0</v>
      </c>
      <c r="K10" s="86">
        <f t="shared" si="3"/>
        <v>0</v>
      </c>
      <c r="L10" s="86">
        <f t="shared" si="3"/>
        <v>0</v>
      </c>
      <c r="M10" s="86">
        <f t="shared" si="3"/>
        <v>0</v>
      </c>
      <c r="N10" s="87"/>
      <c r="O10" s="88"/>
      <c r="P10" s="85">
        <f t="shared" si="4"/>
        <v>0</v>
      </c>
      <c r="Q10" s="86">
        <f t="shared" si="4"/>
        <v>0</v>
      </c>
      <c r="R10" s="86">
        <f t="shared" si="4"/>
        <v>0</v>
      </c>
      <c r="S10" s="86">
        <f t="shared" si="4"/>
        <v>0</v>
      </c>
      <c r="T10" s="86">
        <f t="shared" si="4"/>
        <v>0</v>
      </c>
      <c r="U10" s="87"/>
      <c r="V10" s="88"/>
      <c r="W10" s="181">
        <f t="shared" si="5"/>
        <v>0</v>
      </c>
      <c r="X10" s="182"/>
      <c r="Y10" s="182"/>
      <c r="Z10" s="182"/>
      <c r="AA10" s="182"/>
      <c r="AB10" s="183"/>
    </row>
    <row r="11" spans="2:28" ht="13.8" thickBot="1" x14ac:dyDescent="0.3">
      <c r="B11" s="91"/>
      <c r="D11" s="92"/>
      <c r="E11" s="18"/>
      <c r="F11" s="84">
        <v>1</v>
      </c>
      <c r="G11" s="78">
        <f>SUMIF(Sprint!$F$4:$F$1854,E11,Sprint!$AX$4:$AX$1854)</f>
        <v>0</v>
      </c>
      <c r="H11" s="79"/>
      <c r="I11" s="85">
        <f t="shared" si="2"/>
        <v>0</v>
      </c>
      <c r="J11" s="86">
        <f t="shared" si="2"/>
        <v>0</v>
      </c>
      <c r="K11" s="86">
        <f t="shared" si="3"/>
        <v>0</v>
      </c>
      <c r="L11" s="86">
        <f t="shared" si="3"/>
        <v>0</v>
      </c>
      <c r="M11" s="86">
        <f t="shared" si="3"/>
        <v>0</v>
      </c>
      <c r="N11" s="87"/>
      <c r="O11" s="88"/>
      <c r="P11" s="85">
        <f t="shared" si="4"/>
        <v>0</v>
      </c>
      <c r="Q11" s="86">
        <f t="shared" si="4"/>
        <v>0</v>
      </c>
      <c r="R11" s="86">
        <f t="shared" si="4"/>
        <v>0</v>
      </c>
      <c r="S11" s="86">
        <f t="shared" si="4"/>
        <v>0</v>
      </c>
      <c r="T11" s="86">
        <f t="shared" si="4"/>
        <v>0</v>
      </c>
      <c r="U11" s="87"/>
      <c r="V11" s="88"/>
      <c r="W11" s="181">
        <f t="shared" si="5"/>
        <v>0</v>
      </c>
      <c r="X11" s="182"/>
      <c r="Y11" s="182"/>
      <c r="Z11" s="182"/>
      <c r="AA11" s="182"/>
      <c r="AB11" s="183"/>
    </row>
    <row r="12" spans="2:28" ht="13.8" thickBot="1" x14ac:dyDescent="0.3">
      <c r="B12" s="91"/>
      <c r="D12" s="92"/>
      <c r="E12" s="18"/>
      <c r="F12" s="84"/>
      <c r="G12" s="78">
        <f>SUMIF(Sprint!$F$4:$F$1854,E12,Sprint!$AX$4:$AX$1854)</f>
        <v>0</v>
      </c>
      <c r="H12" s="79"/>
      <c r="I12" s="85">
        <f t="shared" si="2"/>
        <v>0</v>
      </c>
      <c r="J12" s="86">
        <f t="shared" si="2"/>
        <v>0</v>
      </c>
      <c r="K12" s="86">
        <f t="shared" si="3"/>
        <v>0</v>
      </c>
      <c r="L12" s="86">
        <f t="shared" si="3"/>
        <v>0</v>
      </c>
      <c r="M12" s="86">
        <f t="shared" si="3"/>
        <v>0</v>
      </c>
      <c r="N12" s="87"/>
      <c r="O12" s="88"/>
      <c r="P12" s="85">
        <f t="shared" si="4"/>
        <v>0</v>
      </c>
      <c r="Q12" s="86">
        <f t="shared" si="4"/>
        <v>0</v>
      </c>
      <c r="R12" s="86">
        <f t="shared" si="4"/>
        <v>0</v>
      </c>
      <c r="S12" s="86">
        <f t="shared" si="4"/>
        <v>0</v>
      </c>
      <c r="T12" s="86">
        <f t="shared" si="4"/>
        <v>0</v>
      </c>
      <c r="U12" s="87"/>
      <c r="V12" s="88"/>
      <c r="W12" s="181">
        <f t="shared" si="5"/>
        <v>0</v>
      </c>
      <c r="X12" s="182"/>
      <c r="Y12" s="182"/>
      <c r="Z12" s="182"/>
      <c r="AA12" s="182"/>
      <c r="AB12" s="183"/>
    </row>
    <row r="13" spans="2:28" ht="13.8" thickBot="1" x14ac:dyDescent="0.3">
      <c r="B13" s="91"/>
      <c r="E13" s="18"/>
      <c r="F13" s="84"/>
      <c r="G13" s="78">
        <f>SUMIF(Sprint!$F$4:$F$1854,E13,Sprint!$AX$4:$AX$1854)</f>
        <v>0</v>
      </c>
      <c r="H13" s="79"/>
      <c r="I13" s="85">
        <f t="shared" si="2"/>
        <v>0</v>
      </c>
      <c r="J13" s="86">
        <f t="shared" si="2"/>
        <v>0</v>
      </c>
      <c r="K13" s="86">
        <f t="shared" si="3"/>
        <v>0</v>
      </c>
      <c r="L13" s="86">
        <f t="shared" si="3"/>
        <v>0</v>
      </c>
      <c r="M13" s="86">
        <f t="shared" si="3"/>
        <v>0</v>
      </c>
      <c r="N13" s="87"/>
      <c r="O13" s="88"/>
      <c r="P13" s="85">
        <f t="shared" si="4"/>
        <v>0</v>
      </c>
      <c r="Q13" s="86">
        <f t="shared" si="4"/>
        <v>0</v>
      </c>
      <c r="R13" s="86">
        <f t="shared" si="4"/>
        <v>0</v>
      </c>
      <c r="S13" s="86">
        <f t="shared" si="4"/>
        <v>0</v>
      </c>
      <c r="T13" s="86">
        <f t="shared" si="4"/>
        <v>0</v>
      </c>
      <c r="U13" s="87"/>
      <c r="V13" s="88"/>
      <c r="W13" s="181">
        <f t="shared" si="5"/>
        <v>0</v>
      </c>
      <c r="X13" s="182"/>
      <c r="Y13" s="182"/>
      <c r="Z13" s="182"/>
      <c r="AA13" s="182"/>
      <c r="AB13" s="183"/>
    </row>
    <row r="14" spans="2:28" ht="13.8" thickBot="1" x14ac:dyDescent="0.3">
      <c r="B14" s="91"/>
      <c r="D14" s="57"/>
      <c r="E14" s="18"/>
      <c r="F14" s="84"/>
      <c r="G14" s="78">
        <f>SUMIF(Sprint!$F$4:$F$1854,E14,Sprint!$AX$4:$AX$1854)</f>
        <v>0</v>
      </c>
      <c r="H14" s="79"/>
      <c r="I14" s="85">
        <f t="shared" si="2"/>
        <v>0</v>
      </c>
      <c r="J14" s="86">
        <f t="shared" si="2"/>
        <v>0</v>
      </c>
      <c r="K14" s="86">
        <f t="shared" si="3"/>
        <v>0</v>
      </c>
      <c r="L14" s="86">
        <f t="shared" si="3"/>
        <v>0</v>
      </c>
      <c r="M14" s="86">
        <f t="shared" si="3"/>
        <v>0</v>
      </c>
      <c r="N14" s="87"/>
      <c r="O14" s="88"/>
      <c r="P14" s="85">
        <f t="shared" si="4"/>
        <v>0</v>
      </c>
      <c r="Q14" s="86">
        <f t="shared" si="4"/>
        <v>0</v>
      </c>
      <c r="R14" s="86">
        <f t="shared" si="4"/>
        <v>0</v>
      </c>
      <c r="S14" s="86">
        <f t="shared" si="4"/>
        <v>0</v>
      </c>
      <c r="T14" s="86">
        <f t="shared" si="4"/>
        <v>0</v>
      </c>
      <c r="U14" s="87"/>
      <c r="V14" s="88"/>
      <c r="W14" s="181">
        <f t="shared" si="5"/>
        <v>0</v>
      </c>
      <c r="X14" s="182"/>
      <c r="Y14" s="182"/>
      <c r="Z14" s="182"/>
      <c r="AA14" s="182"/>
      <c r="AB14" s="183"/>
    </row>
    <row r="15" spans="2:28" ht="13.8" thickBot="1" x14ac:dyDescent="0.3">
      <c r="B15" s="91"/>
      <c r="D15" s="57"/>
      <c r="E15" s="18"/>
      <c r="F15" s="84"/>
      <c r="G15" s="78">
        <f>SUMIF(Sprint!$F$4:$F$1854,E15,Sprint!$AX$4:$AX$1854)</f>
        <v>0</v>
      </c>
      <c r="H15" s="79"/>
      <c r="I15" s="85">
        <f t="shared" si="2"/>
        <v>0</v>
      </c>
      <c r="J15" s="86">
        <f t="shared" si="2"/>
        <v>0</v>
      </c>
      <c r="K15" s="86">
        <f t="shared" si="3"/>
        <v>0</v>
      </c>
      <c r="L15" s="86">
        <f t="shared" si="3"/>
        <v>0</v>
      </c>
      <c r="M15" s="86">
        <f t="shared" si="3"/>
        <v>0</v>
      </c>
      <c r="N15" s="87"/>
      <c r="O15" s="88"/>
      <c r="P15" s="85">
        <f t="shared" si="4"/>
        <v>0</v>
      </c>
      <c r="Q15" s="86">
        <f t="shared" si="4"/>
        <v>0</v>
      </c>
      <c r="R15" s="86">
        <f t="shared" si="4"/>
        <v>0</v>
      </c>
      <c r="S15" s="86">
        <f t="shared" si="4"/>
        <v>0</v>
      </c>
      <c r="T15" s="86">
        <f t="shared" si="4"/>
        <v>0</v>
      </c>
      <c r="U15" s="87"/>
      <c r="V15" s="88"/>
      <c r="W15" s="181">
        <f t="shared" si="5"/>
        <v>0</v>
      </c>
      <c r="X15" s="182"/>
      <c r="Y15" s="182"/>
      <c r="Z15" s="182"/>
      <c r="AA15" s="182"/>
      <c r="AB15" s="183"/>
    </row>
    <row r="16" spans="2:28" ht="13.8" thickBot="1" x14ac:dyDescent="0.3">
      <c r="B16" s="91"/>
      <c r="E16" s="18"/>
      <c r="F16" s="84"/>
      <c r="G16" s="78">
        <f>SUMIF(Sprint!$F$4:$F$1854,E16,Sprint!$AX$4:$AX$1854)</f>
        <v>0</v>
      </c>
      <c r="H16" s="79"/>
      <c r="I16" s="85">
        <f t="shared" si="2"/>
        <v>0</v>
      </c>
      <c r="J16" s="86">
        <f t="shared" si="2"/>
        <v>0</v>
      </c>
      <c r="K16" s="86">
        <f t="shared" si="3"/>
        <v>0</v>
      </c>
      <c r="L16" s="86">
        <f t="shared" si="3"/>
        <v>0</v>
      </c>
      <c r="M16" s="86">
        <f t="shared" si="3"/>
        <v>0</v>
      </c>
      <c r="N16" s="87"/>
      <c r="O16" s="88"/>
      <c r="P16" s="85">
        <f t="shared" si="4"/>
        <v>0</v>
      </c>
      <c r="Q16" s="86">
        <f t="shared" si="4"/>
        <v>0</v>
      </c>
      <c r="R16" s="86">
        <f t="shared" si="4"/>
        <v>0</v>
      </c>
      <c r="S16" s="86">
        <f t="shared" si="4"/>
        <v>0</v>
      </c>
      <c r="T16" s="86">
        <f t="shared" si="4"/>
        <v>0</v>
      </c>
      <c r="U16" s="87"/>
      <c r="V16" s="88"/>
      <c r="W16" s="181">
        <f t="shared" si="5"/>
        <v>0</v>
      </c>
      <c r="X16" s="182"/>
      <c r="Y16" s="182"/>
      <c r="Z16" s="182"/>
      <c r="AA16" s="182"/>
      <c r="AB16" s="183"/>
    </row>
    <row r="17" spans="2:28" ht="13.8" thickBot="1" x14ac:dyDescent="0.3">
      <c r="B17" s="91"/>
      <c r="E17" s="18"/>
      <c r="F17" s="84"/>
      <c r="G17" s="78">
        <f>SUMIF(Sprint!$F$4:$F$1854,E17,Sprint!$AX$4:$AX$1854)</f>
        <v>0</v>
      </c>
      <c r="H17" s="93"/>
      <c r="I17" s="85">
        <f t="shared" si="2"/>
        <v>0</v>
      </c>
      <c r="J17" s="86">
        <f t="shared" si="2"/>
        <v>0</v>
      </c>
      <c r="K17" s="86">
        <f t="shared" si="3"/>
        <v>0</v>
      </c>
      <c r="L17" s="86">
        <f t="shared" si="3"/>
        <v>0</v>
      </c>
      <c r="M17" s="86">
        <f t="shared" si="3"/>
        <v>0</v>
      </c>
      <c r="N17" s="87"/>
      <c r="O17" s="88"/>
      <c r="P17" s="85">
        <f t="shared" si="4"/>
        <v>0</v>
      </c>
      <c r="Q17" s="86">
        <f t="shared" si="4"/>
        <v>0</v>
      </c>
      <c r="R17" s="86">
        <f t="shared" si="4"/>
        <v>0</v>
      </c>
      <c r="S17" s="86">
        <f t="shared" si="4"/>
        <v>0</v>
      </c>
      <c r="T17" s="86">
        <f t="shared" si="4"/>
        <v>0</v>
      </c>
      <c r="U17" s="87"/>
      <c r="V17" s="88"/>
      <c r="W17" s="181">
        <f t="shared" si="5"/>
        <v>0</v>
      </c>
      <c r="X17" s="182"/>
      <c r="Y17" s="182"/>
      <c r="Z17" s="182"/>
      <c r="AA17" s="182"/>
      <c r="AB17" s="183"/>
    </row>
    <row r="18" spans="2:28" ht="13.8" thickBot="1" x14ac:dyDescent="0.3">
      <c r="B18" s="91"/>
      <c r="E18" s="18"/>
      <c r="F18" s="84"/>
      <c r="G18" s="78">
        <f>SUMIF(Sprint!$F$4:$F$1854,E18,Sprint!$AX$4:$AX$1854)</f>
        <v>0</v>
      </c>
      <c r="H18" s="93"/>
      <c r="I18" s="85">
        <f t="shared" si="2"/>
        <v>0</v>
      </c>
      <c r="J18" s="86">
        <f t="shared" si="2"/>
        <v>0</v>
      </c>
      <c r="K18" s="86">
        <f t="shared" si="3"/>
        <v>0</v>
      </c>
      <c r="L18" s="86">
        <f t="shared" si="3"/>
        <v>0</v>
      </c>
      <c r="M18" s="86">
        <f t="shared" si="3"/>
        <v>0</v>
      </c>
      <c r="N18" s="87"/>
      <c r="O18" s="88"/>
      <c r="P18" s="85">
        <f t="shared" si="4"/>
        <v>0</v>
      </c>
      <c r="Q18" s="86">
        <f t="shared" si="4"/>
        <v>0</v>
      </c>
      <c r="R18" s="86">
        <f t="shared" si="4"/>
        <v>0</v>
      </c>
      <c r="S18" s="86">
        <f t="shared" si="4"/>
        <v>0</v>
      </c>
      <c r="T18" s="86">
        <f t="shared" si="4"/>
        <v>0</v>
      </c>
      <c r="U18" s="87"/>
      <c r="V18" s="88"/>
      <c r="W18" s="181">
        <f t="shared" si="5"/>
        <v>0</v>
      </c>
      <c r="X18" s="182"/>
      <c r="Y18" s="182"/>
      <c r="Z18" s="182"/>
      <c r="AA18" s="182"/>
      <c r="AB18" s="183"/>
    </row>
    <row r="19" spans="2:28" ht="13.8" thickBot="1" x14ac:dyDescent="0.3">
      <c r="B19" s="91"/>
      <c r="E19" s="18"/>
      <c r="F19" s="84"/>
      <c r="G19" s="78">
        <f>SUMIF(Sprint!$F$4:$F$1854,E19,Sprint!$AX$4:$AX$1854)</f>
        <v>0</v>
      </c>
      <c r="H19" s="93"/>
      <c r="I19" s="85">
        <f t="shared" ref="I19:I25" si="6">IF(I$6&lt;$E$3,0,IF(ISBLANK($E19),0,IF(I$6&lt;$E$2,0,1)))</f>
        <v>0</v>
      </c>
      <c r="J19" s="86">
        <f t="shared" ref="J19:J25" si="7">IF(J$6&lt;$E$3,0,IF(ISBLANK($E19),0,IF(J$6&lt;$E$2,0,1)))</f>
        <v>0</v>
      </c>
      <c r="K19" s="86">
        <f t="shared" si="3"/>
        <v>0</v>
      </c>
      <c r="L19" s="86">
        <f t="shared" si="3"/>
        <v>0</v>
      </c>
      <c r="M19" s="86">
        <f t="shared" si="3"/>
        <v>0</v>
      </c>
      <c r="N19" s="87"/>
      <c r="O19" s="88"/>
      <c r="P19" s="85">
        <f t="shared" ref="P19:Q25" si="8">IF(P$6&lt;$E$3,0,IF(ISBLANK($E19),0,IF(P$6&lt;$E$2,0,1)))</f>
        <v>0</v>
      </c>
      <c r="Q19" s="86">
        <f t="shared" si="8"/>
        <v>0</v>
      </c>
      <c r="R19" s="86">
        <f t="shared" ref="R19:T23" si="9">IF(R$6&lt;$E$3,0,IF(ISBLANK($E19),0,IF(R$6&lt;$E$2,0,1)))</f>
        <v>0</v>
      </c>
      <c r="S19" s="86">
        <f t="shared" si="9"/>
        <v>0</v>
      </c>
      <c r="T19" s="86">
        <f t="shared" si="9"/>
        <v>0</v>
      </c>
      <c r="U19" s="87"/>
      <c r="V19" s="88"/>
      <c r="W19" s="181">
        <f t="shared" si="5"/>
        <v>0</v>
      </c>
      <c r="X19" s="182"/>
      <c r="Y19" s="182"/>
      <c r="Z19" s="182"/>
      <c r="AA19" s="182"/>
      <c r="AB19" s="183"/>
    </row>
    <row r="20" spans="2:28" ht="13.8" thickBot="1" x14ac:dyDescent="0.3">
      <c r="B20" s="91"/>
      <c r="E20" s="18"/>
      <c r="F20" s="84"/>
      <c r="G20" s="78">
        <f>SUMIF(Sprint!$F$4:$F$1854,E20,Sprint!$AX$4:$AX$1854)</f>
        <v>0</v>
      </c>
      <c r="H20" s="93"/>
      <c r="I20" s="85">
        <f t="shared" si="6"/>
        <v>0</v>
      </c>
      <c r="J20" s="86">
        <f t="shared" si="7"/>
        <v>0</v>
      </c>
      <c r="K20" s="86">
        <f t="shared" si="3"/>
        <v>0</v>
      </c>
      <c r="L20" s="86">
        <f t="shared" si="3"/>
        <v>0</v>
      </c>
      <c r="M20" s="86">
        <f t="shared" si="3"/>
        <v>0</v>
      </c>
      <c r="N20" s="87"/>
      <c r="O20" s="88"/>
      <c r="P20" s="85">
        <f t="shared" si="8"/>
        <v>0</v>
      </c>
      <c r="Q20" s="86">
        <f t="shared" si="8"/>
        <v>0</v>
      </c>
      <c r="R20" s="86">
        <f t="shared" si="9"/>
        <v>0</v>
      </c>
      <c r="S20" s="86">
        <f t="shared" si="9"/>
        <v>0</v>
      </c>
      <c r="T20" s="86">
        <f t="shared" si="9"/>
        <v>0</v>
      </c>
      <c r="U20" s="87"/>
      <c r="V20" s="88"/>
      <c r="W20" s="181">
        <f t="shared" si="5"/>
        <v>0</v>
      </c>
      <c r="X20" s="182"/>
      <c r="Y20" s="182"/>
      <c r="Z20" s="182"/>
      <c r="AA20" s="182"/>
      <c r="AB20" s="183"/>
    </row>
    <row r="21" spans="2:28" ht="13.8" thickBot="1" x14ac:dyDescent="0.3">
      <c r="B21" s="91"/>
      <c r="C21" s="38"/>
      <c r="E21" s="18"/>
      <c r="F21" s="84"/>
      <c r="G21" s="78">
        <f>SUMIF(Sprint!$F$4:$F$1854,E21,Sprint!$AX$4:$AX$1854)</f>
        <v>0</v>
      </c>
      <c r="H21" s="93"/>
      <c r="I21" s="85">
        <f t="shared" si="6"/>
        <v>0</v>
      </c>
      <c r="J21" s="86">
        <f t="shared" si="7"/>
        <v>0</v>
      </c>
      <c r="K21" s="86">
        <f t="shared" si="3"/>
        <v>0</v>
      </c>
      <c r="L21" s="86">
        <f t="shared" si="3"/>
        <v>0</v>
      </c>
      <c r="M21" s="86">
        <f t="shared" si="3"/>
        <v>0</v>
      </c>
      <c r="N21" s="87"/>
      <c r="O21" s="88"/>
      <c r="P21" s="85">
        <f t="shared" si="8"/>
        <v>0</v>
      </c>
      <c r="Q21" s="86">
        <f t="shared" si="8"/>
        <v>0</v>
      </c>
      <c r="R21" s="86">
        <f t="shared" si="9"/>
        <v>0</v>
      </c>
      <c r="S21" s="86">
        <f t="shared" si="9"/>
        <v>0</v>
      </c>
      <c r="T21" s="86">
        <f t="shared" si="9"/>
        <v>0</v>
      </c>
      <c r="U21" s="87"/>
      <c r="V21" s="88"/>
      <c r="W21" s="181">
        <f t="shared" si="5"/>
        <v>0</v>
      </c>
      <c r="X21" s="182"/>
      <c r="Y21" s="182"/>
      <c r="Z21" s="182"/>
      <c r="AA21" s="182"/>
      <c r="AB21" s="183"/>
    </row>
    <row r="22" spans="2:28" ht="13.8" thickBot="1" x14ac:dyDescent="0.3">
      <c r="B22" s="65"/>
      <c r="C22" s="94"/>
      <c r="E22" s="18"/>
      <c r="F22" s="95"/>
      <c r="G22" s="78">
        <f>SUMIF(Sprint!$F$4:$F$1854,E22,Sprint!$AX$4:$AX$1854)</f>
        <v>0</v>
      </c>
      <c r="H22" s="93"/>
      <c r="I22" s="85">
        <f t="shared" si="6"/>
        <v>0</v>
      </c>
      <c r="J22" s="86">
        <f t="shared" si="7"/>
        <v>0</v>
      </c>
      <c r="K22" s="86">
        <f t="shared" si="3"/>
        <v>0</v>
      </c>
      <c r="L22" s="86">
        <f t="shared" si="3"/>
        <v>0</v>
      </c>
      <c r="M22" s="86">
        <f t="shared" si="3"/>
        <v>0</v>
      </c>
      <c r="N22" s="87"/>
      <c r="O22" s="88"/>
      <c r="P22" s="85">
        <f t="shared" si="8"/>
        <v>0</v>
      </c>
      <c r="Q22" s="86">
        <f t="shared" si="8"/>
        <v>0</v>
      </c>
      <c r="R22" s="86">
        <f t="shared" si="9"/>
        <v>0</v>
      </c>
      <c r="S22" s="86">
        <f t="shared" si="9"/>
        <v>0</v>
      </c>
      <c r="T22" s="86">
        <f t="shared" si="9"/>
        <v>0</v>
      </c>
      <c r="U22" s="87"/>
      <c r="V22" s="88"/>
      <c r="W22" s="181">
        <f t="shared" si="5"/>
        <v>0</v>
      </c>
      <c r="X22" s="182"/>
      <c r="Y22" s="182"/>
      <c r="Z22" s="182"/>
      <c r="AA22" s="182"/>
      <c r="AB22" s="183"/>
    </row>
    <row r="23" spans="2:28" ht="13.8" thickBot="1" x14ac:dyDescent="0.3">
      <c r="B23" s="65"/>
      <c r="E23" s="18"/>
      <c r="F23" s="95"/>
      <c r="G23" s="78">
        <f>SUMIF(Sprint!$F$4:$F$1854,E23,Sprint!$AX$4:$AX$1854)</f>
        <v>0</v>
      </c>
      <c r="H23" s="93"/>
      <c r="I23" s="85">
        <f t="shared" si="6"/>
        <v>0</v>
      </c>
      <c r="J23" s="86">
        <f t="shared" si="7"/>
        <v>0</v>
      </c>
      <c r="K23" s="86">
        <f t="shared" si="3"/>
        <v>0</v>
      </c>
      <c r="L23" s="86">
        <f t="shared" si="3"/>
        <v>0</v>
      </c>
      <c r="M23" s="86">
        <f t="shared" si="3"/>
        <v>0</v>
      </c>
      <c r="N23" s="87"/>
      <c r="O23" s="88"/>
      <c r="P23" s="85">
        <f t="shared" si="8"/>
        <v>0</v>
      </c>
      <c r="Q23" s="86">
        <f t="shared" si="8"/>
        <v>0</v>
      </c>
      <c r="R23" s="86">
        <f t="shared" si="9"/>
        <v>0</v>
      </c>
      <c r="S23" s="86">
        <f t="shared" si="9"/>
        <v>0</v>
      </c>
      <c r="T23" s="86">
        <f t="shared" si="9"/>
        <v>0</v>
      </c>
      <c r="U23" s="87"/>
      <c r="V23" s="88"/>
      <c r="W23" s="181">
        <f t="shared" si="5"/>
        <v>0</v>
      </c>
      <c r="X23" s="182"/>
      <c r="Y23" s="182"/>
      <c r="Z23" s="182"/>
      <c r="AA23" s="182"/>
      <c r="AB23" s="183"/>
    </row>
    <row r="24" spans="2:28" ht="13.8" thickBot="1" x14ac:dyDescent="0.3">
      <c r="B24" s="91"/>
      <c r="E24" s="18"/>
      <c r="F24" s="95"/>
      <c r="G24" s="78">
        <f>SUMIF(Sprint!$F$4:$F$1854,E24,Sprint!$AX$4:$AX$1854)</f>
        <v>0</v>
      </c>
      <c r="H24" s="93"/>
      <c r="I24" s="85">
        <f t="shared" si="6"/>
        <v>0</v>
      </c>
      <c r="J24" s="86">
        <f t="shared" si="7"/>
        <v>0</v>
      </c>
      <c r="K24" s="86">
        <f t="shared" ref="K24:M25" si="10">IF(K$6&lt;$E$3,0,IF(ISBLANK($E24),0,IF(K$6&lt;$E$2,0,1)))</f>
        <v>0</v>
      </c>
      <c r="L24" s="86">
        <f t="shared" si="10"/>
        <v>0</v>
      </c>
      <c r="M24" s="86">
        <f t="shared" si="10"/>
        <v>0</v>
      </c>
      <c r="N24" s="87"/>
      <c r="O24" s="88"/>
      <c r="P24" s="85">
        <f t="shared" si="8"/>
        <v>0</v>
      </c>
      <c r="Q24" s="86">
        <f t="shared" si="8"/>
        <v>0</v>
      </c>
      <c r="R24" s="86">
        <f t="shared" ref="R24:T25" si="11">IF(R$6&lt;$E$3,0,IF(ISBLANK($E24),0,IF(R$6&lt;$E$2,0,1)))</f>
        <v>0</v>
      </c>
      <c r="S24" s="86">
        <f t="shared" si="11"/>
        <v>0</v>
      </c>
      <c r="T24" s="86">
        <f t="shared" si="11"/>
        <v>0</v>
      </c>
      <c r="U24" s="87"/>
      <c r="V24" s="88"/>
      <c r="W24" s="181">
        <f t="shared" si="5"/>
        <v>0</v>
      </c>
      <c r="X24" s="182"/>
      <c r="Y24" s="182"/>
      <c r="Z24" s="182"/>
      <c r="AA24" s="182"/>
      <c r="AB24" s="183"/>
    </row>
    <row r="25" spans="2:28" ht="13.8" thickBot="1" x14ac:dyDescent="0.3">
      <c r="B25" s="91"/>
      <c r="E25" s="96"/>
      <c r="F25" s="97"/>
      <c r="G25" s="78">
        <f>SUMIF(Sprint!$F$4:$F$1854,E25,Sprint!$AX$4:$AX$1854)</f>
        <v>0</v>
      </c>
      <c r="H25" s="93"/>
      <c r="I25" s="98">
        <f t="shared" si="6"/>
        <v>0</v>
      </c>
      <c r="J25" s="99">
        <f t="shared" si="7"/>
        <v>0</v>
      </c>
      <c r="K25" s="99">
        <f t="shared" si="10"/>
        <v>0</v>
      </c>
      <c r="L25" s="99">
        <f t="shared" si="10"/>
        <v>0</v>
      </c>
      <c r="M25" s="99">
        <f t="shared" si="10"/>
        <v>0</v>
      </c>
      <c r="N25" s="100"/>
      <c r="O25" s="101"/>
      <c r="P25" s="98">
        <f t="shared" si="8"/>
        <v>0</v>
      </c>
      <c r="Q25" s="99">
        <f t="shared" si="8"/>
        <v>0</v>
      </c>
      <c r="R25" s="99">
        <f t="shared" si="11"/>
        <v>0</v>
      </c>
      <c r="S25" s="99">
        <f t="shared" si="11"/>
        <v>0</v>
      </c>
      <c r="T25" s="99">
        <f t="shared" si="11"/>
        <v>0</v>
      </c>
      <c r="U25" s="100"/>
      <c r="V25" s="101"/>
      <c r="W25" s="181">
        <f t="shared" si="5"/>
        <v>0</v>
      </c>
      <c r="X25" s="182"/>
      <c r="Y25" s="182"/>
      <c r="Z25" s="182"/>
      <c r="AA25" s="182"/>
      <c r="AB25" s="183"/>
    </row>
    <row r="26" spans="2:28" x14ac:dyDescent="0.25">
      <c r="B26" s="91"/>
      <c r="E26" s="102"/>
      <c r="G26" s="103"/>
      <c r="I26" s="104"/>
      <c r="J26" s="105"/>
      <c r="K26" s="105"/>
      <c r="L26" s="105"/>
      <c r="M26" s="105"/>
      <c r="N26" s="106"/>
      <c r="O26" s="106"/>
      <c r="P26" s="105"/>
      <c r="Q26" s="105"/>
      <c r="R26" s="105"/>
      <c r="S26" s="105"/>
      <c r="T26" s="105"/>
      <c r="U26" s="106"/>
      <c r="V26" s="106"/>
      <c r="W26" s="107"/>
      <c r="X26" s="107"/>
      <c r="Y26" s="107"/>
      <c r="Z26" s="107"/>
      <c r="AA26" s="107"/>
      <c r="AB26" s="108"/>
    </row>
    <row r="27" spans="2:28" ht="13.8" thickBot="1" x14ac:dyDescent="0.3">
      <c r="B27" s="109"/>
      <c r="C27" s="110"/>
      <c r="D27" s="110"/>
      <c r="E27" s="111"/>
      <c r="F27" s="111"/>
      <c r="G27" s="112"/>
      <c r="I27" s="113"/>
      <c r="J27" s="111"/>
      <c r="K27" s="111"/>
      <c r="L27" s="111"/>
      <c r="M27" s="114"/>
      <c r="N27" s="114"/>
      <c r="O27" s="114"/>
      <c r="P27" s="114"/>
      <c r="Q27" s="114"/>
      <c r="R27" s="111"/>
      <c r="S27" s="111"/>
      <c r="T27" s="114"/>
      <c r="U27" s="114"/>
      <c r="V27" s="114"/>
      <c r="W27" s="111"/>
      <c r="X27" s="111"/>
      <c r="Y27" s="111"/>
      <c r="Z27" s="111"/>
      <c r="AA27" s="111"/>
      <c r="AB27" s="112"/>
    </row>
    <row r="29" spans="2:28" x14ac:dyDescent="0.25">
      <c r="I29" s="115" t="s">
        <v>51</v>
      </c>
      <c r="J29" s="38" t="s">
        <v>40</v>
      </c>
      <c r="K29" s="38" t="s">
        <v>52</v>
      </c>
      <c r="Q29" s="115" t="s">
        <v>50</v>
      </c>
      <c r="R29" s="38" t="s">
        <v>40</v>
      </c>
      <c r="S29" s="38" t="s">
        <v>54</v>
      </c>
    </row>
    <row r="30" spans="2:28" x14ac:dyDescent="0.25">
      <c r="C30" s="116"/>
      <c r="D30" s="116"/>
    </row>
    <row r="31" spans="2:28" x14ac:dyDescent="0.25">
      <c r="C31" s="116"/>
      <c r="D31" s="116"/>
      <c r="E31" s="117"/>
      <c r="J31" s="6"/>
    </row>
    <row r="32" spans="2:28" x14ac:dyDescent="0.25">
      <c r="C32" s="116"/>
      <c r="D32" s="116"/>
      <c r="E32" s="117"/>
      <c r="F32" s="48"/>
    </row>
    <row r="37" spans="2:22" x14ac:dyDescent="0.25">
      <c r="I37" s="118"/>
    </row>
    <row r="38" spans="2:22" x14ac:dyDescent="0.25">
      <c r="J38" s="119"/>
      <c r="K38" s="102"/>
      <c r="L38" s="102"/>
      <c r="M38" s="102"/>
      <c r="N38" s="102"/>
      <c r="O38" s="102"/>
      <c r="Q38" s="119"/>
      <c r="R38" s="102"/>
      <c r="S38" s="102"/>
      <c r="T38" s="102"/>
      <c r="U38" s="102"/>
      <c r="V38" s="102"/>
    </row>
    <row r="40" spans="2:22" x14ac:dyDescent="0.25">
      <c r="E40" s="6"/>
    </row>
    <row r="45" spans="2:22" x14ac:dyDescent="0.25">
      <c r="B45" s="120"/>
      <c r="E45" s="118"/>
    </row>
  </sheetData>
  <mergeCells count="21">
    <mergeCell ref="W21:AB21"/>
    <mergeCell ref="W23:AB23"/>
    <mergeCell ref="W24:AB24"/>
    <mergeCell ref="W25:AB25"/>
    <mergeCell ref="W22:AB22"/>
    <mergeCell ref="W20:AB20"/>
    <mergeCell ref="W16:AB16"/>
    <mergeCell ref="W17:AB17"/>
    <mergeCell ref="W18:AB18"/>
    <mergeCell ref="W13:AB13"/>
    <mergeCell ref="W14:AB14"/>
    <mergeCell ref="W15:AB15"/>
    <mergeCell ref="W19:AB19"/>
    <mergeCell ref="B5:G5"/>
    <mergeCell ref="W6:AB6"/>
    <mergeCell ref="W12:AB12"/>
    <mergeCell ref="W11:AB11"/>
    <mergeCell ref="W7:AB7"/>
    <mergeCell ref="W8:AB8"/>
    <mergeCell ref="W9:AB9"/>
    <mergeCell ref="W10:AB10"/>
  </mergeCells>
  <phoneticPr fontId="0" type="noConversion"/>
  <conditionalFormatting sqref="G8:G25">
    <cfRule type="expression" dxfId="25" priority="2" stopIfTrue="1">
      <formula>G8&gt;W8</formula>
    </cfRule>
  </conditionalFormatting>
  <conditionalFormatting sqref="I8:M25 P8:T25">
    <cfRule type="cellIs" dxfId="24" priority="5" stopIfTrue="1" operator="equal">
      <formula>"H"</formula>
    </cfRule>
    <cfRule type="cellIs" dxfId="23" priority="6" stopIfTrue="1" operator="equal">
      <formula>"V"</formula>
    </cfRule>
    <cfRule type="expression" dxfId="22" priority="7" stopIfTrue="1">
      <formula>IF(I$6&lt;$E$2,1,0)</formula>
    </cfRule>
  </conditionalFormatting>
  <conditionalFormatting sqref="X30:X34 X26:X28 J32:J34 J26:J30 I26:I34 Q29 T26:W34 N8:O25 K26:O34 U8:V25 P30:S34 P26:S28">
    <cfRule type="cellIs" dxfId="21" priority="13" stopIfTrue="1" operator="equal">
      <formula>"DIO"</formula>
    </cfRule>
    <cfRule type="cellIs" dxfId="20" priority="14" stopIfTrue="1" operator="equal">
      <formula>"H"</formula>
    </cfRule>
    <cfRule type="cellIs" dxfId="19" priority="15" stopIfTrue="1" operator="equal">
      <formula>"V"</formula>
    </cfRule>
  </conditionalFormatting>
  <conditionalFormatting sqref="P6">
    <cfRule type="expression" dxfId="18" priority="21" stopIfTrue="1">
      <formula>P$6=TODAY()</formula>
    </cfRule>
    <cfRule type="expression" dxfId="17" priority="22" stopIfTrue="1">
      <formula>IF((P$6+1-$E$3)=$F$6,1,0)</formula>
    </cfRule>
  </conditionalFormatting>
  <conditionalFormatting sqref="Q6:V6 J6:O6">
    <cfRule type="expression" dxfId="16" priority="23" stopIfTrue="1">
      <formula>J$6=TODAY()</formula>
    </cfRule>
    <cfRule type="expression" dxfId="15" priority="24" stopIfTrue="1">
      <formula>IF((J$6+1-$E$3)=$F$6,1,0)</formula>
    </cfRule>
  </conditionalFormatting>
  <conditionalFormatting sqref="I6">
    <cfRule type="expression" dxfId="14" priority="25" stopIfTrue="1">
      <formula>I$6=TODAY()</formula>
    </cfRule>
    <cfRule type="expression" dxfId="13" priority="26" stopIfTrue="1">
      <formula>IF((J$6+1-$E$3)=$F$6,1,0)</formula>
    </cfRule>
  </conditionalFormatting>
  <conditionalFormatting sqref="F26:F27 F8:F21">
    <cfRule type="expression" dxfId="12" priority="1" stopIfTrue="1">
      <formula>H8&gt;X8</formula>
    </cfRule>
  </conditionalFormatting>
  <conditionalFormatting sqref="F30:F33">
    <cfRule type="expression" dxfId="11" priority="4" stopIfTrue="1">
      <formula>H28&gt;X28</formula>
    </cfRule>
  </conditionalFormatting>
  <conditionalFormatting sqref="C10">
    <cfRule type="cellIs" dxfId="10" priority="8" stopIfTrue="1" operator="greaterThan">
      <formula>0</formula>
    </cfRule>
    <cfRule type="cellIs" dxfId="9" priority="9" stopIfTrue="1" operator="lessThanOrEqual">
      <formula>0</formula>
    </cfRule>
  </conditionalFormatting>
  <conditionalFormatting sqref="C22 D14:D15 D6:D12 C6:C9">
    <cfRule type="cellIs" dxfId="8" priority="10" stopIfTrue="1" operator="equal">
      <formula>"3A"</formula>
    </cfRule>
    <cfRule type="cellIs" dxfId="7" priority="11" stopIfTrue="1" operator="equal">
      <formula>"3B"</formula>
    </cfRule>
  </conditionalFormatting>
  <conditionalFormatting sqref="G32:G34 G6">
    <cfRule type="cellIs" dxfId="6" priority="12" stopIfTrue="1" operator="equal">
      <formula>"Done"</formula>
    </cfRule>
  </conditionalFormatting>
  <conditionalFormatting sqref="I7:K7 M7:W7">
    <cfRule type="cellIs" dxfId="5" priority="16" stopIfTrue="1" operator="equal">
      <formula>"DIO"</formula>
    </cfRule>
    <cfRule type="cellIs" dxfId="4" priority="17" stopIfTrue="1" operator="equal">
      <formula>"H"</formula>
    </cfRule>
    <cfRule type="cellIs" dxfId="3" priority="18" stopIfTrue="1" operator="equal">
      <formula>"V"</formula>
    </cfRule>
  </conditionalFormatting>
  <conditionalFormatting sqref="L7">
    <cfRule type="cellIs" dxfId="2" priority="19" stopIfTrue="1" operator="equal">
      <formula>"DIO"</formula>
    </cfRule>
    <cfRule type="cellIs" dxfId="1" priority="20" stopIfTrue="1" operator="equal">
      <formula>"H"</formula>
    </cfRule>
  </conditionalFormatting>
  <dataValidations count="1">
    <dataValidation type="list" allowBlank="1" showInputMessage="1" showErrorMessage="1" sqref="B30 E8:E25" xr:uid="{00000000-0002-0000-0200-000000000000}">
      <formula1>Members</formula1>
    </dataValidation>
  </dataValidations>
  <printOptions horizontalCentered="1" verticalCentered="1"/>
  <pageMargins left="0.75" right="0.75" top="1" bottom="1" header="0.5" footer="0.5"/>
  <pageSetup scale="50" orientation="landscape" horizontalDpi="300" verticalDpi="300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4:I51"/>
  <sheetViews>
    <sheetView workbookViewId="0">
      <selection activeCell="C15" sqref="C15:D15"/>
    </sheetView>
  </sheetViews>
  <sheetFormatPr defaultColWidth="9.109375" defaultRowHeight="13.2" x14ac:dyDescent="0.25"/>
  <cols>
    <col min="1" max="1" width="2.6640625" style="38" customWidth="1"/>
    <col min="2" max="2" width="18.44140625" style="38" bestFit="1" customWidth="1"/>
    <col min="3" max="4" width="14.109375" style="38" bestFit="1" customWidth="1"/>
    <col min="5" max="6" width="15.109375" style="38" bestFit="1" customWidth="1"/>
    <col min="7" max="7" width="13.6640625" style="38" customWidth="1"/>
    <col min="8" max="8" width="28.6640625" style="38" customWidth="1"/>
    <col min="9" max="9" width="2.88671875" style="38" bestFit="1" customWidth="1"/>
    <col min="10" max="16384" width="9.109375" style="38"/>
  </cols>
  <sheetData>
    <row r="4" spans="2:8" x14ac:dyDescent="0.25">
      <c r="B4" s="121" t="s">
        <v>57</v>
      </c>
    </row>
    <row r="5" spans="2:8" ht="13.8" thickBot="1" x14ac:dyDescent="0.3"/>
    <row r="6" spans="2:8" ht="14.4" thickTop="1" thickBot="1" x14ac:dyDescent="0.3">
      <c r="B6" s="121" t="s">
        <v>41</v>
      </c>
      <c r="C6" s="122" t="s">
        <v>98</v>
      </c>
      <c r="D6" s="123" t="s">
        <v>91</v>
      </c>
      <c r="E6" s="124" t="s">
        <v>97</v>
      </c>
      <c r="F6" s="125" t="s">
        <v>96</v>
      </c>
      <c r="G6" s="125" t="s">
        <v>100</v>
      </c>
      <c r="H6" s="126" t="s">
        <v>99</v>
      </c>
    </row>
    <row r="7" spans="2:8" ht="13.8" thickTop="1" x14ac:dyDescent="0.25">
      <c r="C7" s="127"/>
      <c r="D7" s="128" t="s">
        <v>49</v>
      </c>
      <c r="E7" s="129"/>
      <c r="F7" s="130"/>
      <c r="G7" s="130"/>
      <c r="H7" s="131"/>
    </row>
    <row r="8" spans="2:8" x14ac:dyDescent="0.25">
      <c r="C8" s="132" t="s">
        <v>98</v>
      </c>
      <c r="D8" s="133" t="s">
        <v>131</v>
      </c>
      <c r="E8" s="133" t="s">
        <v>94</v>
      </c>
      <c r="F8" s="134" t="s">
        <v>95</v>
      </c>
      <c r="G8" s="133" t="s">
        <v>101</v>
      </c>
      <c r="H8" s="133" t="s">
        <v>92</v>
      </c>
    </row>
    <row r="9" spans="2:8" x14ac:dyDescent="0.25">
      <c r="C9" s="132" t="s">
        <v>98</v>
      </c>
      <c r="D9" s="133" t="s">
        <v>131</v>
      </c>
      <c r="E9" s="133" t="s">
        <v>94</v>
      </c>
      <c r="F9" s="134" t="s">
        <v>95</v>
      </c>
      <c r="G9" s="133" t="s">
        <v>101</v>
      </c>
      <c r="H9" s="133" t="s">
        <v>92</v>
      </c>
    </row>
    <row r="10" spans="2:8" ht="11.25" customHeight="1" x14ac:dyDescent="0.25">
      <c r="C10" s="132" t="s">
        <v>98</v>
      </c>
      <c r="D10" s="133" t="s">
        <v>131</v>
      </c>
      <c r="E10" s="133" t="s">
        <v>94</v>
      </c>
      <c r="F10" s="134" t="s">
        <v>95</v>
      </c>
      <c r="G10" s="133" t="s">
        <v>101</v>
      </c>
      <c r="H10" s="133" t="s">
        <v>92</v>
      </c>
    </row>
    <row r="11" spans="2:8" x14ac:dyDescent="0.25">
      <c r="C11" s="132" t="s">
        <v>98</v>
      </c>
      <c r="D11" s="133" t="s">
        <v>131</v>
      </c>
      <c r="E11" s="133" t="s">
        <v>94</v>
      </c>
      <c r="F11" s="134" t="s">
        <v>95</v>
      </c>
      <c r="G11" s="133" t="s">
        <v>101</v>
      </c>
      <c r="H11" s="133" t="s">
        <v>92</v>
      </c>
    </row>
    <row r="12" spans="2:8" x14ac:dyDescent="0.25">
      <c r="C12" s="132" t="s">
        <v>98</v>
      </c>
      <c r="D12" s="133" t="s">
        <v>131</v>
      </c>
      <c r="E12" s="133" t="s">
        <v>94</v>
      </c>
      <c r="F12" s="134" t="s">
        <v>95</v>
      </c>
      <c r="G12" s="133" t="s">
        <v>101</v>
      </c>
      <c r="H12" s="133" t="s">
        <v>92</v>
      </c>
    </row>
    <row r="13" spans="2:8" x14ac:dyDescent="0.25">
      <c r="C13" s="132" t="s">
        <v>98</v>
      </c>
      <c r="D13" s="133" t="s">
        <v>131</v>
      </c>
      <c r="E13" s="133" t="s">
        <v>94</v>
      </c>
      <c r="F13" s="134" t="s">
        <v>95</v>
      </c>
      <c r="G13" s="133" t="s">
        <v>101</v>
      </c>
      <c r="H13" s="133" t="s">
        <v>92</v>
      </c>
    </row>
    <row r="14" spans="2:8" x14ac:dyDescent="0.25">
      <c r="C14" s="132" t="s">
        <v>98</v>
      </c>
      <c r="D14" s="133" t="s">
        <v>131</v>
      </c>
      <c r="E14" s="133" t="s">
        <v>94</v>
      </c>
      <c r="F14" s="134" t="s">
        <v>95</v>
      </c>
      <c r="G14" s="133" t="s">
        <v>101</v>
      </c>
      <c r="H14" s="133" t="s">
        <v>92</v>
      </c>
    </row>
    <row r="15" spans="2:8" x14ac:dyDescent="0.25">
      <c r="C15" s="132"/>
      <c r="D15" s="133"/>
      <c r="E15" s="133"/>
      <c r="F15" s="134"/>
      <c r="G15" s="133"/>
      <c r="H15" s="133"/>
    </row>
    <row r="16" spans="2:8" x14ac:dyDescent="0.25">
      <c r="C16" s="132"/>
      <c r="D16" s="133"/>
      <c r="E16" s="133"/>
      <c r="F16" s="134"/>
      <c r="G16" s="133"/>
      <c r="H16" s="133"/>
    </row>
    <row r="17" spans="3:8" x14ac:dyDescent="0.25">
      <c r="C17" s="132"/>
      <c r="D17" s="133"/>
      <c r="E17" s="133"/>
      <c r="F17" s="134"/>
      <c r="G17" s="133"/>
      <c r="H17" s="133"/>
    </row>
    <row r="18" spans="3:8" x14ac:dyDescent="0.25">
      <c r="C18" s="132"/>
      <c r="D18" s="133"/>
      <c r="E18" s="133"/>
      <c r="F18" s="134"/>
      <c r="G18" s="133"/>
      <c r="H18" s="133"/>
    </row>
    <row r="19" spans="3:8" x14ac:dyDescent="0.25">
      <c r="C19" s="132"/>
      <c r="D19" s="133"/>
      <c r="E19" s="133"/>
      <c r="F19" s="134"/>
      <c r="G19" s="133"/>
      <c r="H19" s="133"/>
    </row>
    <row r="20" spans="3:8" x14ac:dyDescent="0.25">
      <c r="C20" s="132"/>
      <c r="D20" s="133"/>
      <c r="E20" s="133"/>
      <c r="F20" s="134"/>
      <c r="G20" s="133"/>
      <c r="H20" s="133"/>
    </row>
    <row r="21" spans="3:8" x14ac:dyDescent="0.25">
      <c r="C21" s="132"/>
      <c r="D21" s="133"/>
      <c r="E21" s="133"/>
      <c r="F21" s="134"/>
      <c r="G21" s="133"/>
      <c r="H21" s="133"/>
    </row>
    <row r="22" spans="3:8" x14ac:dyDescent="0.25">
      <c r="C22" s="132"/>
      <c r="D22" s="133"/>
      <c r="E22" s="133"/>
      <c r="F22" s="134"/>
      <c r="G22" s="133"/>
      <c r="H22" s="133"/>
    </row>
    <row r="23" spans="3:8" x14ac:dyDescent="0.25">
      <c r="C23" s="132"/>
      <c r="D23" s="133"/>
      <c r="E23" s="133"/>
      <c r="F23" s="134"/>
      <c r="G23" s="133"/>
      <c r="H23" s="133"/>
    </row>
    <row r="24" spans="3:8" x14ac:dyDescent="0.25">
      <c r="C24" s="132"/>
      <c r="D24" s="133"/>
      <c r="E24" s="133"/>
      <c r="F24" s="134"/>
      <c r="G24" s="133"/>
      <c r="H24" s="133"/>
    </row>
    <row r="25" spans="3:8" ht="13.8" thickBot="1" x14ac:dyDescent="0.3">
      <c r="C25" s="135"/>
      <c r="D25" s="136"/>
      <c r="E25" s="136"/>
      <c r="F25" s="137"/>
      <c r="G25" s="138"/>
      <c r="H25" s="139"/>
    </row>
    <row r="26" spans="3:8" ht="13.8" thickTop="1" x14ac:dyDescent="0.25"/>
    <row r="41" spans="7:9" x14ac:dyDescent="0.25">
      <c r="G41" s="121"/>
      <c r="I41" s="140"/>
    </row>
    <row r="43" spans="7:9" x14ac:dyDescent="0.25">
      <c r="G43" s="121"/>
      <c r="H43" s="140"/>
      <c r="I43" s="140"/>
    </row>
    <row r="51" spans="4:4" x14ac:dyDescent="0.25">
      <c r="D51" s="6"/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C33"/>
  <sheetViews>
    <sheetView tabSelected="1" workbookViewId="0">
      <selection activeCell="A3" sqref="A3"/>
    </sheetView>
  </sheetViews>
  <sheetFormatPr defaultRowHeight="13.2" x14ac:dyDescent="0.25"/>
  <cols>
    <col min="1" max="1" width="21.5546875" bestFit="1" customWidth="1"/>
    <col min="2" max="2" width="6.6640625" bestFit="1" customWidth="1"/>
    <col min="3" max="3" width="7.33203125" bestFit="1" customWidth="1"/>
  </cols>
  <sheetData>
    <row r="1" spans="1:3" ht="14.4" x14ac:dyDescent="0.3">
      <c r="A1" s="158" t="s">
        <v>104</v>
      </c>
      <c r="B1" s="159"/>
    </row>
    <row r="2" spans="1:3" ht="14.4" x14ac:dyDescent="0.3">
      <c r="A2" s="160" t="s">
        <v>134</v>
      </c>
      <c r="B2" s="161">
        <f>COUNTIF(Sprint!$A$4:$A$92, "Feature")</f>
        <v>0</v>
      </c>
      <c r="C2" s="166" t="e">
        <f>B2/$B$6</f>
        <v>#DIV/0!</v>
      </c>
    </row>
    <row r="3" spans="1:3" ht="14.4" x14ac:dyDescent="0.3">
      <c r="A3" s="160" t="s">
        <v>105</v>
      </c>
      <c r="B3" s="161">
        <f>COUNTIF(Sprint!$A$4:$A$92, "Tax")</f>
        <v>0</v>
      </c>
      <c r="C3" s="166" t="e">
        <f t="shared" ref="C3:C5" si="0">B3/$B$6</f>
        <v>#DIV/0!</v>
      </c>
    </row>
    <row r="4" spans="1:3" ht="14.4" x14ac:dyDescent="0.3">
      <c r="A4" s="160" t="s">
        <v>133</v>
      </c>
      <c r="B4" s="161">
        <f>COUNTIF(Sprint!$A$4:$A$92, "Precondition")</f>
        <v>0</v>
      </c>
      <c r="C4" s="166" t="e">
        <f t="shared" si="0"/>
        <v>#DIV/0!</v>
      </c>
    </row>
    <row r="5" spans="1:3" ht="14.4" x14ac:dyDescent="0.3">
      <c r="A5" s="160" t="s">
        <v>106</v>
      </c>
      <c r="B5" s="161">
        <f>COUNTIF(Sprint!$A$4:$A$92, "Spike")</f>
        <v>0</v>
      </c>
      <c r="C5" s="166" t="e">
        <f t="shared" si="0"/>
        <v>#DIV/0!</v>
      </c>
    </row>
    <row r="6" spans="1:3" ht="14.4" x14ac:dyDescent="0.3">
      <c r="A6" s="162" t="s">
        <v>126</v>
      </c>
      <c r="B6" s="167">
        <f>SUM(B2:B5)</f>
        <v>0</v>
      </c>
      <c r="C6" s="168" t="e">
        <f>SUM(C2:C5)</f>
        <v>#DIV/0!</v>
      </c>
    </row>
    <row r="7" spans="1:3" ht="14.4" x14ac:dyDescent="0.3">
      <c r="A7" s="161"/>
      <c r="B7" s="161"/>
    </row>
    <row r="8" spans="1:3" ht="14.4" x14ac:dyDescent="0.3">
      <c r="A8" s="162" t="s">
        <v>107</v>
      </c>
      <c r="B8" s="161"/>
    </row>
    <row r="9" spans="1:3" ht="14.4" x14ac:dyDescent="0.3">
      <c r="A9" s="160" t="s">
        <v>108</v>
      </c>
      <c r="B9" s="161">
        <f>COUNTIF(Sprint!$B$4:$B$209, "Data Model")</f>
        <v>0</v>
      </c>
      <c r="C9" s="166" t="e">
        <f>B9/$B$25</f>
        <v>#DIV/0!</v>
      </c>
    </row>
    <row r="10" spans="1:3" ht="14.4" x14ac:dyDescent="0.3">
      <c r="A10" s="160" t="s">
        <v>109</v>
      </c>
      <c r="B10" s="161">
        <f>COUNTIF(Sprint!$B$4:$B$209, "Integration Model")</f>
        <v>0</v>
      </c>
      <c r="C10" s="166" t="e">
        <f>B10/$B$25</f>
        <v>#DIV/0!</v>
      </c>
    </row>
    <row r="11" spans="1:3" ht="14.4" x14ac:dyDescent="0.3">
      <c r="A11" s="160" t="s">
        <v>110</v>
      </c>
      <c r="B11" s="161">
        <f>COUNTIF(Sprint!$B$4:$B$209, "System Frameworks")</f>
        <v>0</v>
      </c>
      <c r="C11" s="166" t="e">
        <f>B11/$B$25</f>
        <v>#DIV/0!</v>
      </c>
    </row>
    <row r="12" spans="1:3" ht="14.4" x14ac:dyDescent="0.3">
      <c r="A12" s="160" t="s">
        <v>111</v>
      </c>
      <c r="B12" s="161">
        <f>COUNTIF(Sprint!$B$4:$B$209, "Data Conversions")</f>
        <v>0</v>
      </c>
      <c r="C12" s="166" t="e">
        <f t="shared" ref="C12:C24" si="1">B12/$B$25</f>
        <v>#DIV/0!</v>
      </c>
    </row>
    <row r="13" spans="1:3" ht="14.4" x14ac:dyDescent="0.3">
      <c r="A13" s="160" t="s">
        <v>112</v>
      </c>
      <c r="B13" s="161">
        <f>COUNTIF(Sprint!$B$4:$B$209, "Security")</f>
        <v>0</v>
      </c>
      <c r="C13" s="166" t="e">
        <f t="shared" si="1"/>
        <v>#DIV/0!</v>
      </c>
    </row>
    <row r="14" spans="1:3" ht="14.4" x14ac:dyDescent="0.3">
      <c r="A14" s="160" t="s">
        <v>113</v>
      </c>
      <c r="B14" s="161">
        <f>COUNTIF(Sprint!$B$4:$B$209, "Cash Payment Tracking")</f>
        <v>0</v>
      </c>
      <c r="C14" s="166" t="e">
        <f t="shared" si="1"/>
        <v>#DIV/0!</v>
      </c>
    </row>
    <row r="15" spans="1:3" ht="14.4" x14ac:dyDescent="0.3">
      <c r="A15" s="160" t="s">
        <v>114</v>
      </c>
      <c r="B15" s="161">
        <f>COUNTIF(Sprint!$B$4:$B$209, "Views")</f>
        <v>0</v>
      </c>
      <c r="C15" s="166" t="e">
        <f t="shared" si="1"/>
        <v>#DIV/0!</v>
      </c>
    </row>
    <row r="16" spans="1:3" ht="14.4" x14ac:dyDescent="0.3">
      <c r="A16" s="160" t="s">
        <v>115</v>
      </c>
      <c r="B16" s="161">
        <f>COUNTIF(Sprint!$B$4:$B$209, "Lookups")</f>
        <v>0</v>
      </c>
      <c r="C16" s="166" t="e">
        <f t="shared" si="1"/>
        <v>#DIV/0!</v>
      </c>
    </row>
    <row r="17" spans="1:3" ht="14.4" x14ac:dyDescent="0.3">
      <c r="A17" s="160" t="s">
        <v>116</v>
      </c>
      <c r="B17" s="161">
        <f>COUNTIF(Sprint!$B$4:$B$209, "Detail screens")</f>
        <v>0</v>
      </c>
      <c r="C17" s="166" t="e">
        <f t="shared" si="1"/>
        <v>#DIV/0!</v>
      </c>
    </row>
    <row r="18" spans="1:3" ht="14.4" x14ac:dyDescent="0.3">
      <c r="A18" s="160" t="s">
        <v>117</v>
      </c>
      <c r="B18" s="161">
        <f>COUNTIF(Sprint!$B$4:$B$209, "Notifications")</f>
        <v>0</v>
      </c>
      <c r="C18" s="166" t="e">
        <f t="shared" si="1"/>
        <v>#DIV/0!</v>
      </c>
    </row>
    <row r="19" spans="1:3" ht="14.4" x14ac:dyDescent="0.3">
      <c r="A19" s="160" t="s">
        <v>118</v>
      </c>
      <c r="B19" s="161">
        <f>COUNTIF(Sprint!$B$4:$B$209, "Reports")</f>
        <v>0</v>
      </c>
      <c r="C19" s="166" t="e">
        <f t="shared" si="1"/>
        <v>#DIV/0!</v>
      </c>
    </row>
    <row r="20" spans="1:3" ht="14.4" x14ac:dyDescent="0.3">
      <c r="A20" s="160" t="s">
        <v>119</v>
      </c>
      <c r="B20" s="161">
        <f>COUNTIF(Sprint!$B$4:$B$209, "Installation Package")</f>
        <v>0</v>
      </c>
      <c r="C20" s="166" t="e">
        <f t="shared" si="1"/>
        <v>#DIV/0!</v>
      </c>
    </row>
    <row r="21" spans="1:3" ht="14.4" x14ac:dyDescent="0.3">
      <c r="A21" s="160" t="s">
        <v>120</v>
      </c>
      <c r="B21" s="161">
        <f>COUNTIF(Sprint!$B$4:$B$209, "Deployment")</f>
        <v>0</v>
      </c>
      <c r="C21" s="166" t="e">
        <f t="shared" si="1"/>
        <v>#DIV/0!</v>
      </c>
    </row>
    <row r="22" spans="1:3" ht="14.4" x14ac:dyDescent="0.3">
      <c r="A22" s="160" t="s">
        <v>121</v>
      </c>
      <c r="B22" s="161">
        <f>COUNTIF(Sprint!$B$4:$B$209, "Documentation")</f>
        <v>0</v>
      </c>
      <c r="C22" s="166" t="e">
        <f t="shared" si="1"/>
        <v>#DIV/0!</v>
      </c>
    </row>
    <row r="23" spans="1:3" ht="14.4" x14ac:dyDescent="0.3">
      <c r="A23" s="160" t="s">
        <v>122</v>
      </c>
      <c r="B23" s="161">
        <f>COUNTIF(Sprint!$B$4:$B$209, "Testing")</f>
        <v>0</v>
      </c>
      <c r="C23" s="166" t="e">
        <f t="shared" si="1"/>
        <v>#DIV/0!</v>
      </c>
    </row>
    <row r="24" spans="1:3" ht="14.4" x14ac:dyDescent="0.3">
      <c r="A24" s="160" t="s">
        <v>123</v>
      </c>
      <c r="B24" s="161">
        <f>COUNTIF(Sprint!$B$4:$B$209, "Project Mgt")</f>
        <v>0</v>
      </c>
      <c r="C24" s="166" t="e">
        <f t="shared" si="1"/>
        <v>#DIV/0!</v>
      </c>
    </row>
    <row r="25" spans="1:3" ht="14.4" x14ac:dyDescent="0.3">
      <c r="A25" s="162" t="s">
        <v>126</v>
      </c>
      <c r="B25" s="165">
        <f>SUM(B9:B24)</f>
        <v>0</v>
      </c>
      <c r="C25" s="166" t="e">
        <f>SUM(C9:C24)</f>
        <v>#DIV/0!</v>
      </c>
    </row>
    <row r="27" spans="1:3" ht="14.4" x14ac:dyDescent="0.3">
      <c r="A27" s="160" t="s">
        <v>125</v>
      </c>
    </row>
    <row r="28" spans="1:3" ht="14.4" x14ac:dyDescent="0.3">
      <c r="A28" s="160" t="s">
        <v>127</v>
      </c>
      <c r="B28" s="161">
        <f ca="1">COUNTIF(Sprint!$G$4:$G$92, "Complete")</f>
        <v>0</v>
      </c>
      <c r="C28" s="166">
        <f ca="1">B28/$B$33</f>
        <v>0</v>
      </c>
    </row>
    <row r="29" spans="1:3" ht="14.4" x14ac:dyDescent="0.3">
      <c r="A29" s="160" t="s">
        <v>128</v>
      </c>
      <c r="B29" s="161">
        <f ca="1">COUNTIF(Sprint!$G$4:$G$92, "In Progress")</f>
        <v>0</v>
      </c>
      <c r="C29" s="166">
        <f t="shared" ref="C29:C32" ca="1" si="2">B29/$B$33</f>
        <v>0</v>
      </c>
    </row>
    <row r="30" spans="1:3" ht="14.4" x14ac:dyDescent="0.3">
      <c r="A30" s="160" t="s">
        <v>129</v>
      </c>
      <c r="B30" s="161">
        <f ca="1">COUNTIF(Sprint!$G$4:$G$92, "Pending")</f>
        <v>58</v>
      </c>
      <c r="C30" s="166">
        <f t="shared" ca="1" si="2"/>
        <v>1</v>
      </c>
    </row>
    <row r="31" spans="1:3" ht="14.4" x14ac:dyDescent="0.3">
      <c r="A31" s="160" t="s">
        <v>124</v>
      </c>
      <c r="B31" s="161">
        <f ca="1">COUNTIF(Sprint!$G$4:$G$92, "Postponed")</f>
        <v>0</v>
      </c>
      <c r="C31" s="166">
        <f t="shared" ca="1" si="2"/>
        <v>0</v>
      </c>
    </row>
    <row r="32" spans="1:3" ht="14.4" x14ac:dyDescent="0.3">
      <c r="A32" s="160" t="s">
        <v>130</v>
      </c>
      <c r="B32" s="161">
        <f ca="1">COUNTIF(Sprint!$G$4:$G$92, "Cancelled")</f>
        <v>0</v>
      </c>
      <c r="C32" s="166">
        <f t="shared" ca="1" si="2"/>
        <v>0</v>
      </c>
    </row>
    <row r="33" spans="1:3" ht="14.4" x14ac:dyDescent="0.3">
      <c r="A33" s="162" t="s">
        <v>126</v>
      </c>
      <c r="B33" s="167">
        <f ca="1">SUM(B28:B32)</f>
        <v>58</v>
      </c>
      <c r="C33" s="169">
        <f ca="1">SUM(C28:C32)</f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29</vt:i4>
      </vt:variant>
    </vt:vector>
  </HeadingPairs>
  <TitlesOfParts>
    <vt:vector size="34" baseType="lpstr">
      <vt:lpstr>Sprint</vt:lpstr>
      <vt:lpstr>Analysis</vt:lpstr>
      <vt:lpstr>Capacity</vt:lpstr>
      <vt:lpstr>Team Roster</vt:lpstr>
      <vt:lpstr>Project Specific Reports</vt:lpstr>
      <vt:lpstr>Analysis!Burndown</vt:lpstr>
      <vt:lpstr>Burndown</vt:lpstr>
      <vt:lpstr>Analysis!BurndownColumns</vt:lpstr>
      <vt:lpstr>BurndownColumns</vt:lpstr>
      <vt:lpstr>Analysis!DailyScrumDateModifier</vt:lpstr>
      <vt:lpstr>DailyScrumDateModifier</vt:lpstr>
      <vt:lpstr>Deliverable</vt:lpstr>
      <vt:lpstr>Analysis!HoursLeftColumn</vt:lpstr>
      <vt:lpstr>HoursLeftColumn</vt:lpstr>
      <vt:lpstr>Analysis!HoursSpentColumn</vt:lpstr>
      <vt:lpstr>HoursSpentColumn</vt:lpstr>
      <vt:lpstr>Analysis!LeftColumn</vt:lpstr>
      <vt:lpstr>LeftColumn</vt:lpstr>
      <vt:lpstr>Capacity!Print_Area</vt:lpstr>
      <vt:lpstr>Analysis!SkipWeekends</vt:lpstr>
      <vt:lpstr>SkipWeekends</vt:lpstr>
      <vt:lpstr>Analysis!SpentColumn</vt:lpstr>
      <vt:lpstr>SpentColumn</vt:lpstr>
      <vt:lpstr>Analysis!SprintDates</vt:lpstr>
      <vt:lpstr>SprintDates</vt:lpstr>
      <vt:lpstr>SprintStart</vt:lpstr>
      <vt:lpstr>Start_Date</vt:lpstr>
      <vt:lpstr>Analysis!StatusColumn</vt:lpstr>
      <vt:lpstr>StatusColumn</vt:lpstr>
      <vt:lpstr>Analysis!StatusTypes</vt:lpstr>
      <vt:lpstr>StatusTypes</vt:lpstr>
      <vt:lpstr>Analysis!TotalEffort</vt:lpstr>
      <vt:lpstr>TotalEffort</vt:lpstr>
      <vt:lpstr>Worktype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Product and Sprint Backlog</dc:title>
  <dc:subject>Agile Project Tracking</dc:subject>
  <dc:creator>Mitch Lacey</dc:creator>
  <cp:lastModifiedBy>Mitch Lacey</cp:lastModifiedBy>
  <cp:revision>1</cp:revision>
  <cp:lastPrinted>2005-08-15T09:18:22Z</cp:lastPrinted>
  <dcterms:created xsi:type="dcterms:W3CDTF">2005-01-26T21:50:47Z</dcterms:created>
  <dcterms:modified xsi:type="dcterms:W3CDTF">2024-01-23T02:13:04Z</dcterms:modified>
  <cp:category>Project Management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 Category">
    <vt:lpwstr>01 Planning Doc</vt:lpwstr>
  </property>
  <property fmtid="{D5CDD505-2E9C-101B-9397-08002B2CF9AE}" pid="3" name="At a Glance">
    <vt:lpwstr>0</vt:lpwstr>
  </property>
  <property fmtid="{D5CDD505-2E9C-101B-9397-08002B2CF9AE}" pid="4" name="Project Category">
    <vt:lpwstr>Entertainment (depth)</vt:lpwstr>
  </property>
</Properties>
</file>